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04" sheetId="1" r:id="rId1"/>
    <sheet name="05" sheetId="2" r:id="rId2"/>
    <sheet name="PLChuaDieuKien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'04'!$A$1:$U$53</definedName>
    <definedName name="_xlnm.Print_Area" localSheetId="1">'05'!$A$1:$U$53</definedName>
    <definedName name="_xlnm.Print_Area" localSheetId="2">'PLChuaDieuKien'!$A$1:$J$33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<sst xmlns="http://schemas.openxmlformats.org/spreadsheetml/2006/main" count="255" uniqueCount="120">
  <si>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</si>
  <si>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</si>
  <si>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</si>
  <si>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</si>
  <si>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</si>
  <si>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</si>
  <si>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</si>
  <si>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</si>
  <si>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</si>
  <si>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</si>
  <si>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</si>
  <si>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</si>
  <si>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</si>
  <si>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</si>
  <si>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</si>
  <si>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</si>
  <si>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</si>
  <si>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</si>
  <si>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</si>
  <si>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</si>
  <si>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</si>
  <si>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</si>
  <si>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</si>
  <si>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</si>
  <si>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</si>
  <si>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</si>
  <si>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</si>
  <si>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</si>
  <si>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</si>
  <si>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</si>
  <si>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</si>
  <si>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</si>
  <si>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</si>
  <si>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</si>
  <si>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</si>
  <si>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</si>
  <si>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</si>
  <si>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</si>
  <si>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</si>
  <si>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</si>
  <si>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</si>
  <si>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</si>
  <si>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</si>
  <si>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</si>
  <si>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</si>
  <si>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>I</t>
  </si>
  <si>
    <t>CỤC THI HÀNH ÁN DS</t>
  </si>
  <si>
    <t>Chu Văn Quý</t>
  </si>
  <si>
    <t>Ngô Thị Hồng Nhung</t>
  </si>
  <si>
    <t>Vũ Ngọc Phương</t>
  </si>
  <si>
    <t>Đỗ Thị Hoàn</t>
  </si>
  <si>
    <t>Đinh Văn Tú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</si>
  <si>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</si>
  <si>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</si>
  <si>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</si>
  <si>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</si>
  <si>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</si>
  <si>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</si>
  <si>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</si>
  <si>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</si>
  <si>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</si>
  <si>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</si>
  <si>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</si>
  <si>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</si>
  <si>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</si>
  <si>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</si>
  <si>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</si>
  <si>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</si>
  <si>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</si>
  <si>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Hoàng Văn Linh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</si>
  <si>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</si>
  <si>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</si>
  <si>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</si>
  <si>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</si>
  <si>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</si>
  <si>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</si>
  <si>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</si>
  <si>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</si>
  <si>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</si>
  <si>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</si>
  <si>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</si>
  <si>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</si>
  <si>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</si>
  <si>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</si>
  <si>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</si>
  <si>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</si>
  <si>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</si>
  <si>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 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</si>
  <si>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</si>
  <si>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</si>
  <si>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</si>
  <si>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</si>
  <si>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</si>
  <si>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</si>
  <si>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</si>
  <si>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</si>
  <si>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</si>
  <si>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</si>
  <si>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</si>
  <si>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</si>
  <si>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</si>
  <si>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</si>
  <si>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</si>
  <si>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</si>
  <si>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</si>
  <si>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</si>
  <si>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</si>
  <si>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</si>
  <si>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</si>
  <si>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</si>
  <si>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</si>
  <si>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</si>
  <si>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</si>
  <si>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</si>
  <si>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</si>
  <si>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</si>
  <si>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</si>
  <si>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Hà Nam, ngày 07 tháng 02 năm 2022</t>
  </si>
  <si>
    <t>KẾT QUẢ THI HÀNH ÁN DÂN SỰ TÍNH BẰNG VIỆC CHIA THEO CƠ QUAN THI HÀNH ÁN DÂN SỰ VÀ CHẤP HÀNH VIÊN
05 tháng năm 2022</t>
  </si>
  <si>
    <t>KẾT QUẢ THI HÀNH ÁN DÂN SỰ TÍNH BẰNG TIỀN CHIA THEO CƠ QUAN THI HÀNH ÁN DÂN SỰ VÀ CHẤP HÀNH VIÊN
05  tháng/năm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</si>
</sst>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9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5" fillId="5" borderId="11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9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55" fillId="38" borderId="11" xfId="42" applyNumberFormat="1" applyFont="1" applyFill="1" applyBorder="1" applyAlignment="1">
      <alignment vertical="center" wrapText="1"/>
    </xf>
    <xf numFmtId="164" fontId="55" fillId="37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" fontId="55" fillId="37" borderId="11" xfId="0" applyNumberFormat="1" applyFont="1" applyFill="1" applyBorder="1" applyAlignment="1">
      <alignment vertical="center" wrapText="1"/>
    </xf>
    <xf numFmtId="10" fontId="7" fillId="37" borderId="11" xfId="59" applyNumberFormat="1" applyFont="1" applyFill="1" applyBorder="1" applyAlignment="1" applyProtection="1">
      <alignment horizontal="center" vertical="center"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64" fontId="0" fillId="33" borderId="0" xfId="0" applyNumberFormat="1" applyFont="1" applyFill="1" applyAlignment="1" applyProtection="1">
      <alignment/>
      <protection locked="0"/>
    </xf>
    <xf numFmtId="1" fontId="55" fillId="38" borderId="11" xfId="0" applyNumberFormat="1" applyFont="1" applyFill="1" applyBorder="1" applyAlignment="1">
      <alignment vertical="center" wrapText="1"/>
    </xf>
    <xf numFmtId="164" fontId="6" fillId="34" borderId="11" xfId="42" applyNumberFormat="1" applyFont="1" applyFill="1" applyBorder="1" applyAlignment="1" applyProtection="1">
      <alignment horizontal="center" vertical="center"/>
      <protection locked="0"/>
    </xf>
    <xf numFmtId="1" fontId="55" fillId="37" borderId="11" xfId="0" applyNumberFormat="1" applyFont="1" applyFill="1" applyBorder="1" applyAlignment="1">
      <alignment horizontal="center" vertical="center" wrapText="1"/>
    </xf>
    <xf numFmtId="164" fontId="7" fillId="39" borderId="11" xfId="42" applyNumberFormat="1" applyFont="1" applyFill="1" applyBorder="1" applyAlignment="1" applyProtection="1">
      <alignment horizontal="center"/>
      <protection locked="0"/>
    </xf>
    <xf numFmtId="164" fontId="7" fillId="36" borderId="11" xfId="42" applyNumberFormat="1" applyFont="1" applyFill="1" applyBorder="1" applyAlignment="1" applyProtection="1">
      <alignment horizontal="center" vertical="center"/>
      <protection locked="0"/>
    </xf>
    <xf numFmtId="164" fontId="56" fillId="39" borderId="11" xfId="42" applyNumberFormat="1" applyFont="1" applyFill="1" applyBorder="1" applyAlignment="1">
      <alignment vertical="center" wrapText="1"/>
    </xf>
    <xf numFmtId="164" fontId="8" fillId="33" borderId="11" xfId="42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7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8" fillId="0" borderId="11" xfId="42" applyNumberFormat="1" applyFont="1" applyFill="1" applyBorder="1" applyAlignment="1">
      <alignment vertical="center" wrapText="1"/>
    </xf>
    <xf numFmtId="10" fontId="8" fillId="36" borderId="11" xfId="59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>
      <alignment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58" fillId="37" borderId="11" xfId="42" applyNumberFormat="1" applyFont="1" applyFill="1" applyBorder="1" applyAlignment="1">
      <alignment vertical="center" wrapText="1"/>
    </xf>
    <xf numFmtId="10" fontId="8" fillId="37" borderId="11" xfId="59" applyNumberFormat="1" applyFont="1" applyFill="1" applyBorder="1" applyAlignment="1" applyProtection="1">
      <alignment horizontal="center" vertical="center" wrapText="1"/>
      <protection locked="0"/>
    </xf>
    <xf numFmtId="165" fontId="58" fillId="38" borderId="11" xfId="0" applyNumberFormat="1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8" fillId="40" borderId="11" xfId="42" applyNumberFormat="1" applyFont="1" applyFill="1" applyBorder="1" applyAlignment="1" applyProtection="1">
      <alignment horizontal="center" vertical="center" wrapText="1"/>
      <protection/>
    </xf>
    <xf numFmtId="3" fontId="58" fillId="38" borderId="11" xfId="56" applyNumberFormat="1" applyFont="1" applyFill="1" applyBorder="1" applyAlignment="1">
      <alignment vertical="center" wrapText="1"/>
      <protection/>
    </xf>
    <xf numFmtId="1" fontId="59" fillId="37" borderId="11" xfId="0" applyNumberFormat="1" applyFont="1" applyFill="1" applyBorder="1" applyAlignment="1">
      <alignment horizontal="center" vertical="center" wrapText="1"/>
    </xf>
    <xf numFmtId="164" fontId="8" fillId="36" borderId="11" xfId="42" applyNumberFormat="1" applyFont="1" applyFill="1" applyBorder="1" applyAlignment="1" applyProtection="1">
      <alignment horizontal="center" vertical="center"/>
      <protection locked="0"/>
    </xf>
    <xf numFmtId="164" fontId="8" fillId="40" borderId="11" xfId="42" applyNumberFormat="1" applyFont="1" applyFill="1" applyBorder="1" applyAlignment="1" applyProtection="1">
      <alignment horizontal="center" vertical="center"/>
      <protection locked="0"/>
    </xf>
    <xf numFmtId="164" fontId="8" fillId="36" borderId="11" xfId="42" applyNumberFormat="1" applyFont="1" applyFill="1" applyBorder="1" applyAlignment="1" applyProtection="1">
      <alignment horizontal="center" vertical="center" wrapText="1"/>
      <protection locked="0"/>
    </xf>
    <xf numFmtId="3" fontId="58" fillId="38" borderId="11" xfId="0" applyNumberFormat="1" applyFont="1" applyFill="1" applyBorder="1" applyAlignment="1" applyProtection="1">
      <alignment vertical="center" wrapText="1"/>
      <protection locked="0"/>
    </xf>
    <xf numFmtId="164" fontId="8" fillId="36" borderId="11" xfId="44" applyNumberFormat="1" applyFont="1" applyFill="1" applyBorder="1" applyAlignment="1" applyProtection="1">
      <alignment horizontal="center" vertical="center" wrapText="1"/>
      <protection/>
    </xf>
    <xf numFmtId="164" fontId="8" fillId="33" borderId="13" xfId="44" applyNumberFormat="1" applyFont="1" applyFill="1" applyBorder="1" applyAlignment="1" applyProtection="1">
      <alignment vertical="center" wrapText="1"/>
      <protection locked="0"/>
    </xf>
    <xf numFmtId="164" fontId="8" fillId="40" borderId="11" xfId="44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4" fillId="36" borderId="11" xfId="0" applyNumberFormat="1" applyFont="1" applyFill="1" applyBorder="1" applyAlignment="1" applyProtection="1">
      <alignment horizontal="center" vertical="center" wrapText="1"/>
      <protection/>
    </xf>
    <xf numFmtId="49" fontId="14" fillId="41" borderId="11" xfId="0" applyNumberFormat="1" applyFont="1" applyFill="1" applyBorder="1" applyAlignment="1" applyProtection="1">
      <alignment vertical="center" wrapText="1"/>
      <protection/>
    </xf>
    <xf numFmtId="164" fontId="15" fillId="41" borderId="11" xfId="42" applyNumberFormat="1" applyFont="1" applyFill="1" applyBorder="1" applyAlignment="1">
      <alignment/>
    </xf>
    <xf numFmtId="164" fontId="15" fillId="41" borderId="14" xfId="42" applyNumberFormat="1" applyFont="1" applyFill="1" applyBorder="1" applyAlignment="1">
      <alignment/>
    </xf>
    <xf numFmtId="0" fontId="57" fillId="0" borderId="0" xfId="0" applyFont="1" applyAlignment="1">
      <alignment/>
    </xf>
    <xf numFmtId="164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vertical="center"/>
      <protection/>
    </xf>
    <xf numFmtId="164" fontId="12" fillId="41" borderId="11" xfId="42" applyNumberFormat="1" applyFont="1" applyFill="1" applyBorder="1" applyAlignment="1">
      <alignment/>
    </xf>
    <xf numFmtId="164" fontId="12" fillId="41" borderId="11" xfId="42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8" fillId="33" borderId="11" xfId="0" applyNumberFormat="1" applyFont="1" applyFill="1" applyBorder="1" applyAlignment="1">
      <alignment/>
    </xf>
    <xf numFmtId="164" fontId="57" fillId="0" borderId="0" xfId="0" applyNumberFormat="1" applyFont="1" applyAlignment="1">
      <alignment/>
    </xf>
    <xf numFmtId="49" fontId="8" fillId="33" borderId="11" xfId="0" applyNumberFormat="1" applyFont="1" applyFill="1" applyBorder="1" applyAlignment="1" applyProtection="1">
      <alignment vertical="center" wrapText="1"/>
      <protection/>
    </xf>
    <xf numFmtId="164" fontId="12" fillId="41" borderId="11" xfId="42" applyNumberFormat="1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0" fillId="0" borderId="0" xfId="42" applyNumberFormat="1" applyFont="1" applyAlignment="1">
      <alignment/>
    </xf>
    <xf numFmtId="49" fontId="14" fillId="41" borderId="11" xfId="0" applyNumberFormat="1" applyFont="1" applyFill="1" applyBorder="1" applyAlignment="1" applyProtection="1">
      <alignment horizontal="left" vertical="center" wrapText="1"/>
      <protection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3" fontId="56" fillId="38" borderId="11" xfId="0" applyNumberFormat="1" applyFont="1" applyFill="1" applyBorder="1" applyAlignment="1">
      <alignment vertical="center" wrapText="1"/>
    </xf>
    <xf numFmtId="164" fontId="7" fillId="34" borderId="13" xfId="42" applyNumberFormat="1" applyFont="1" applyFill="1" applyBorder="1" applyAlignment="1" applyProtection="1">
      <alignment vertical="center" wrapText="1"/>
      <protection locked="0"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1" xfId="44" applyNumberFormat="1" applyFont="1" applyFill="1" applyBorder="1" applyAlignment="1" applyProtection="1">
      <alignment horizontal="center" vertical="center"/>
      <protection locked="0"/>
    </xf>
    <xf numFmtId="164" fontId="7" fillId="36" borderId="11" xfId="44" applyNumberFormat="1" applyFont="1" applyFill="1" applyBorder="1" applyAlignment="1" applyProtection="1">
      <alignment horizontal="center" vertical="center"/>
      <protection/>
    </xf>
    <xf numFmtId="164" fontId="10" fillId="33" borderId="13" xfId="42" applyNumberFormat="1" applyFont="1" applyFill="1" applyBorder="1" applyAlignment="1" applyProtection="1">
      <alignment vertical="center" wrapText="1"/>
      <protection locked="0"/>
    </xf>
    <xf numFmtId="164" fontId="10" fillId="34" borderId="11" xfId="42" applyNumberFormat="1" applyFont="1" applyFill="1" applyBorder="1" applyAlignment="1" applyProtection="1">
      <alignment horizontal="center" vertical="center"/>
      <protection locked="0"/>
    </xf>
    <xf numFmtId="3" fontId="58" fillId="38" borderId="11" xfId="0" applyNumberFormat="1" applyFont="1" applyFill="1" applyBorder="1" applyAlignment="1">
      <alignment vertical="center" wrapText="1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42" applyNumberFormat="1" applyFont="1" applyFill="1" applyBorder="1" applyAlignment="1" applyProtection="1">
      <alignment horizontal="center" wrapText="1"/>
      <protection/>
    </xf>
    <xf numFmtId="43" fontId="9" fillId="0" borderId="12" xfId="42" applyFont="1" applyFill="1" applyBorder="1" applyAlignment="1" applyProtection="1">
      <alignment horizontal="center" wrapText="1"/>
      <protection/>
    </xf>
    <xf numFmtId="14" fontId="9" fillId="0" borderId="12" xfId="42" applyNumberFormat="1" applyFont="1" applyFill="1" applyBorder="1" applyAlignment="1" applyProtection="1">
      <alignment horizontal="center" vertical="center" wrapText="1"/>
      <protection/>
    </xf>
    <xf numFmtId="43" fontId="9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42" borderId="11" xfId="0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164" fontId="7" fillId="33" borderId="11" xfId="42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%20Nam%20BC%203%20thang%202022\Tong%20Hop%20Cuc%203%20than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a%20Nam%20BC%203%20thang%202022\Ha%20Nam%20-%20BCTK%203%20thang%202022%20TT%2006%20(%207%20Bieu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Ha%20Nam%20-%20BCTK%202%20thang%202022%20T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E11">
            <v>23</v>
          </cell>
          <cell r="P11">
            <v>0</v>
          </cell>
          <cell r="R11">
            <v>0</v>
          </cell>
        </row>
        <row r="12">
          <cell r="E12">
            <v>19</v>
          </cell>
          <cell r="P12">
            <v>0</v>
          </cell>
          <cell r="R12">
            <v>0</v>
          </cell>
        </row>
        <row r="13">
          <cell r="E13">
            <v>12</v>
          </cell>
          <cell r="P13">
            <v>0</v>
          </cell>
          <cell r="R13">
            <v>0</v>
          </cell>
        </row>
        <row r="14">
          <cell r="P14">
            <v>0</v>
          </cell>
          <cell r="R14">
            <v>0</v>
          </cell>
        </row>
        <row r="15">
          <cell r="P15">
            <v>0</v>
          </cell>
          <cell r="R15">
            <v>0</v>
          </cell>
        </row>
      </sheetData>
      <sheetData sheetId="23">
        <row r="11">
          <cell r="P11">
            <v>0</v>
          </cell>
        </row>
        <row r="12">
          <cell r="P12">
            <v>1</v>
          </cell>
        </row>
        <row r="13">
          <cell r="P13">
            <v>2</v>
          </cell>
        </row>
      </sheetData>
      <sheetData sheetId="26">
        <row r="11">
          <cell r="P11">
            <v>1</v>
          </cell>
        </row>
      </sheetData>
      <sheetData sheetId="27">
        <row r="11">
          <cell r="E11">
            <v>58</v>
          </cell>
          <cell r="P11">
            <v>0</v>
          </cell>
          <cell r="R11">
            <v>0</v>
          </cell>
        </row>
        <row r="12">
          <cell r="E12">
            <v>2</v>
          </cell>
          <cell r="P12">
            <v>0</v>
          </cell>
          <cell r="R12">
            <v>0</v>
          </cell>
        </row>
        <row r="13">
          <cell r="E13">
            <v>60</v>
          </cell>
          <cell r="P13">
            <v>0</v>
          </cell>
          <cell r="R13">
            <v>0</v>
          </cell>
        </row>
        <row r="14">
          <cell r="E14">
            <v>64</v>
          </cell>
          <cell r="P14">
            <v>0</v>
          </cell>
          <cell r="R14">
            <v>0</v>
          </cell>
        </row>
      </sheetData>
      <sheetData sheetId="28">
        <row r="11">
          <cell r="P11">
            <v>0</v>
          </cell>
          <cell r="R11">
            <v>0</v>
          </cell>
        </row>
        <row r="12">
          <cell r="P12">
            <v>0</v>
          </cell>
          <cell r="R12">
            <v>0</v>
          </cell>
        </row>
        <row r="13">
          <cell r="P13">
            <v>0</v>
          </cell>
          <cell r="R13">
            <v>0</v>
          </cell>
        </row>
        <row r="14">
          <cell r="P14">
            <v>0</v>
          </cell>
          <cell r="R14">
            <v>0</v>
          </cell>
        </row>
      </sheetData>
      <sheetData sheetId="29">
        <row r="11">
          <cell r="D11">
            <v>5135701</v>
          </cell>
        </row>
        <row r="12">
          <cell r="D12">
            <v>7777388</v>
          </cell>
        </row>
        <row r="13">
          <cell r="D13">
            <v>632757021</v>
          </cell>
        </row>
      </sheetData>
      <sheetData sheetId="32">
        <row r="11">
          <cell r="D11">
            <v>1020162</v>
          </cell>
        </row>
        <row r="12">
          <cell r="D12">
            <v>3919221</v>
          </cell>
        </row>
        <row r="13">
          <cell r="D13">
            <v>7172064</v>
          </cell>
        </row>
        <row r="14">
          <cell r="D14">
            <v>35464</v>
          </cell>
        </row>
        <row r="15">
          <cell r="D15">
            <v>2810848</v>
          </cell>
        </row>
      </sheetData>
      <sheetData sheetId="34">
        <row r="11">
          <cell r="D11">
            <v>1329748</v>
          </cell>
        </row>
        <row r="12">
          <cell r="D12">
            <v>5000</v>
          </cell>
        </row>
        <row r="13">
          <cell r="D13">
            <v>7470682</v>
          </cell>
        </row>
        <row r="14">
          <cell r="D14">
            <v>34252982</v>
          </cell>
        </row>
      </sheetData>
      <sheetData sheetId="35">
        <row r="11">
          <cell r="D11">
            <v>43620649</v>
          </cell>
        </row>
        <row r="12">
          <cell r="D12">
            <v>18609552</v>
          </cell>
        </row>
        <row r="13">
          <cell r="D13">
            <v>8064486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9"/>
      <sheetName val="PLChuaDieuKien"/>
    </sheetNames>
    <sheetDataSet>
      <sheetData sheetId="0">
        <row r="3">
          <cell r="C3" t="str">
            <v>Vũ Ngọc Phương</v>
          </cell>
        </row>
        <row r="5">
          <cell r="C5" t="str">
            <v>PHÓ CỤC TRƯỞNG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5"/>
      <sheetName val="PLChuaDieuKien"/>
    </sheetNames>
    <sheetDataSet>
      <sheetData sheetId="2">
        <row r="6">
          <cell r="J6">
            <v>986759913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view="pageBreakPreview" zoomScaleSheetLayoutView="100" zoomScalePageLayoutView="0" workbookViewId="0" topLeftCell="B1">
      <selection activeCell="E2" sqref="E2"/>
    </sheetView>
  </sheetViews>
  <sheetFormatPr defaultColWidth="9.00390625" defaultRowHeight="15.75"/>
  <cols>
    <col min="1" max="1" width="4.125" style="2" customWidth="1"/>
    <col min="2" max="2" width="20.875" style="74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5" customWidth="1"/>
    <col min="14" max="14" width="7.375" style="76" customWidth="1"/>
    <col min="15" max="15" width="6.50390625" style="11" customWidth="1"/>
    <col min="16" max="16" width="5.625" style="76" customWidth="1"/>
    <col min="17" max="17" width="7.00390625" style="77" customWidth="1"/>
    <col min="18" max="18" width="7.00390625" style="78" customWidth="1"/>
    <col min="19" max="19" width="5.75390625" style="79" customWidth="1"/>
    <col min="20" max="20" width="7.25390625" style="79" customWidth="1"/>
    <col min="21" max="21" width="6.50390625" style="79" customWidth="1"/>
    <col min="22" max="22" width="5.625" style="1" hidden="1" customWidth="1"/>
    <col min="23" max="23" width="6.625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81" t="s">
        <v>0</v>
      </c>
      <c r="B1" s="181"/>
      <c r="C1" s="181"/>
      <c r="D1" s="181"/>
      <c r="E1" s="182" t="s">
        <v>118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 t="str">
        <f>'[1]TT'!C2</f>
        <v>Đơn vị  báo cáo: 
Đơn vị nhận báo cáo: </v>
      </c>
      <c r="Q1" s="183"/>
      <c r="R1" s="183"/>
      <c r="S1" s="183"/>
      <c r="T1" s="183"/>
      <c r="U1" s="183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84" t="s">
        <v>1</v>
      </c>
      <c r="Q2" s="184"/>
      <c r="R2" s="184"/>
      <c r="S2" s="184"/>
      <c r="T2" s="184"/>
      <c r="U2" s="184"/>
    </row>
    <row r="3" spans="1:24" s="13" customFormat="1" ht="15.75" customHeight="1">
      <c r="A3" s="185" t="s">
        <v>2</v>
      </c>
      <c r="B3" s="185" t="s">
        <v>3</v>
      </c>
      <c r="C3" s="188" t="s">
        <v>4</v>
      </c>
      <c r="D3" s="158" t="s">
        <v>5</v>
      </c>
      <c r="E3" s="158" t="s">
        <v>6</v>
      </c>
      <c r="F3" s="158"/>
      <c r="G3" s="168" t="s">
        <v>7</v>
      </c>
      <c r="H3" s="166" t="s">
        <v>8</v>
      </c>
      <c r="I3" s="168" t="s">
        <v>9</v>
      </c>
      <c r="J3" s="172" t="s">
        <v>6</v>
      </c>
      <c r="K3" s="173"/>
      <c r="L3" s="173"/>
      <c r="M3" s="173"/>
      <c r="N3" s="173"/>
      <c r="O3" s="173"/>
      <c r="P3" s="173"/>
      <c r="Q3" s="173"/>
      <c r="R3" s="173"/>
      <c r="S3" s="173"/>
      <c r="T3" s="174" t="s">
        <v>10</v>
      </c>
      <c r="U3" s="177" t="s">
        <v>11</v>
      </c>
      <c r="V3" s="12"/>
      <c r="W3" s="12"/>
      <c r="X3" s="12"/>
    </row>
    <row r="4" spans="1:24" s="15" customFormat="1" ht="15.75" customHeight="1">
      <c r="A4" s="186"/>
      <c r="B4" s="186"/>
      <c r="C4" s="188"/>
      <c r="D4" s="158"/>
      <c r="E4" s="179" t="s">
        <v>12</v>
      </c>
      <c r="F4" s="158" t="s">
        <v>13</v>
      </c>
      <c r="G4" s="168"/>
      <c r="H4" s="166"/>
      <c r="I4" s="168"/>
      <c r="J4" s="168" t="s">
        <v>14</v>
      </c>
      <c r="K4" s="158" t="s">
        <v>6</v>
      </c>
      <c r="L4" s="158"/>
      <c r="M4" s="158"/>
      <c r="N4" s="158"/>
      <c r="O4" s="158"/>
      <c r="P4" s="158"/>
      <c r="Q4" s="180" t="s">
        <v>15</v>
      </c>
      <c r="R4" s="166" t="s">
        <v>16</v>
      </c>
      <c r="S4" s="167" t="s">
        <v>17</v>
      </c>
      <c r="T4" s="175"/>
      <c r="U4" s="178"/>
      <c r="V4" s="14"/>
      <c r="W4" s="14"/>
      <c r="X4" s="14"/>
    </row>
    <row r="5" spans="1:24" s="13" customFormat="1" ht="15.75" customHeight="1">
      <c r="A5" s="186"/>
      <c r="B5" s="186"/>
      <c r="C5" s="188"/>
      <c r="D5" s="158"/>
      <c r="E5" s="179"/>
      <c r="F5" s="158"/>
      <c r="G5" s="168"/>
      <c r="H5" s="166"/>
      <c r="I5" s="168"/>
      <c r="J5" s="168"/>
      <c r="K5" s="168" t="s">
        <v>18</v>
      </c>
      <c r="L5" s="169" t="s">
        <v>6</v>
      </c>
      <c r="M5" s="169"/>
      <c r="N5" s="170" t="s">
        <v>19</v>
      </c>
      <c r="O5" s="171" t="s">
        <v>20</v>
      </c>
      <c r="P5" s="170" t="s">
        <v>21</v>
      </c>
      <c r="Q5" s="180"/>
      <c r="R5" s="166"/>
      <c r="S5" s="167"/>
      <c r="T5" s="175"/>
      <c r="U5" s="178"/>
      <c r="V5" s="12"/>
      <c r="W5" s="12"/>
      <c r="X5" s="12"/>
    </row>
    <row r="6" spans="1:24" s="13" customFormat="1" ht="15.75" customHeight="1">
      <c r="A6" s="186"/>
      <c r="B6" s="186"/>
      <c r="C6" s="188"/>
      <c r="D6" s="158"/>
      <c r="E6" s="179"/>
      <c r="F6" s="158"/>
      <c r="G6" s="168"/>
      <c r="H6" s="166"/>
      <c r="I6" s="168"/>
      <c r="J6" s="168"/>
      <c r="K6" s="168"/>
      <c r="L6" s="169"/>
      <c r="M6" s="169"/>
      <c r="N6" s="170"/>
      <c r="O6" s="171"/>
      <c r="P6" s="170"/>
      <c r="Q6" s="180"/>
      <c r="R6" s="166"/>
      <c r="S6" s="167"/>
      <c r="T6" s="175"/>
      <c r="U6" s="178"/>
      <c r="V6" s="12"/>
      <c r="W6" s="12"/>
      <c r="X6" s="12"/>
    </row>
    <row r="7" spans="1:24" s="13" customFormat="1" ht="44.25" customHeight="1">
      <c r="A7" s="187"/>
      <c r="B7" s="187"/>
      <c r="C7" s="188"/>
      <c r="D7" s="158"/>
      <c r="E7" s="179"/>
      <c r="F7" s="158"/>
      <c r="G7" s="168"/>
      <c r="H7" s="166"/>
      <c r="I7" s="168"/>
      <c r="J7" s="168"/>
      <c r="K7" s="168"/>
      <c r="L7" s="16" t="s">
        <v>22</v>
      </c>
      <c r="M7" s="16" t="s">
        <v>23</v>
      </c>
      <c r="N7" s="170"/>
      <c r="O7" s="171"/>
      <c r="P7" s="170"/>
      <c r="Q7" s="180"/>
      <c r="R7" s="166"/>
      <c r="S7" s="167"/>
      <c r="T7" s="176"/>
      <c r="U7" s="178"/>
      <c r="V7" s="12"/>
      <c r="W7" s="17"/>
      <c r="X7" s="12"/>
    </row>
    <row r="8" spans="1:21" ht="14.25" customHeight="1">
      <c r="A8" s="156" t="s">
        <v>24</v>
      </c>
      <c r="B8" s="157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58" t="s">
        <v>44</v>
      </c>
      <c r="B9" s="158"/>
      <c r="C9" s="23">
        <f>SUM(C11:C16)</f>
        <v>828</v>
      </c>
      <c r="D9" s="23">
        <f>E9+F9</f>
        <v>1940</v>
      </c>
      <c r="E9" s="24">
        <f>SUM(E10,E16)</f>
        <v>862</v>
      </c>
      <c r="F9" s="25">
        <f>SUM(F10,F16)</f>
        <v>1078</v>
      </c>
      <c r="G9" s="25">
        <f>SUM(G10,G16)</f>
        <v>16</v>
      </c>
      <c r="H9" s="23">
        <f>SUM(H10:H16)</f>
        <v>0</v>
      </c>
      <c r="I9" s="23">
        <f>SUM(I11:I16)</f>
        <v>1924</v>
      </c>
      <c r="J9" s="23">
        <f aca="true" t="shared" si="0" ref="J9:T9">SUM(J11:J16)</f>
        <v>1525</v>
      </c>
      <c r="K9" s="23">
        <f t="shared" si="0"/>
        <v>737</v>
      </c>
      <c r="L9" s="23">
        <f t="shared" si="0"/>
        <v>726</v>
      </c>
      <c r="M9" s="23">
        <f t="shared" si="0"/>
        <v>11</v>
      </c>
      <c r="N9" s="23">
        <f t="shared" si="0"/>
        <v>784</v>
      </c>
      <c r="O9" s="23">
        <f t="shared" si="0"/>
        <v>0</v>
      </c>
      <c r="P9" s="23">
        <f t="shared" si="0"/>
        <v>4</v>
      </c>
      <c r="Q9" s="26">
        <f t="shared" si="0"/>
        <v>397</v>
      </c>
      <c r="R9" s="23">
        <f t="shared" si="0"/>
        <v>0</v>
      </c>
      <c r="S9" s="23">
        <f t="shared" si="0"/>
        <v>2</v>
      </c>
      <c r="T9" s="23">
        <f t="shared" si="0"/>
        <v>1187</v>
      </c>
      <c r="U9" s="27">
        <f aca="true" t="shared" si="1" ref="U9:U48">IF(J9&lt;&gt;0,K9/J9,"")</f>
        <v>0.48327868852459016</v>
      </c>
      <c r="V9" s="28">
        <f>IF(I9=D9-G9-H9,I9,"KT lai")</f>
        <v>1924</v>
      </c>
      <c r="W9" s="29">
        <f aca="true" t="shared" si="2" ref="W9:W48">J9+Q9+S9</f>
        <v>1924</v>
      </c>
      <c r="X9" s="29">
        <f>V9-W9</f>
        <v>0</v>
      </c>
    </row>
    <row r="10" spans="1:24" s="40" customFormat="1" ht="21.75" customHeight="1">
      <c r="A10" s="31" t="s">
        <v>45</v>
      </c>
      <c r="B10" s="32" t="s">
        <v>46</v>
      </c>
      <c r="C10" s="33">
        <f>SUM(C11:C15)</f>
        <v>98</v>
      </c>
      <c r="D10" s="33">
        <f>F10+E10</f>
        <v>276</v>
      </c>
      <c r="E10" s="34">
        <f>SUM(E11:E15)</f>
        <v>90</v>
      </c>
      <c r="F10" s="35">
        <f>SUM(F11:F15)</f>
        <v>186</v>
      </c>
      <c r="G10" s="35">
        <f>SUM(G11:G15)</f>
        <v>5</v>
      </c>
      <c r="H10" s="35">
        <f>SUM(H11:H15)</f>
        <v>0</v>
      </c>
      <c r="I10" s="33">
        <f>D10-G10-H10</f>
        <v>271</v>
      </c>
      <c r="J10" s="33">
        <f>L10+M10+N10+P10</f>
        <v>241</v>
      </c>
      <c r="K10" s="33">
        <f>M10+L10</f>
        <v>145</v>
      </c>
      <c r="L10" s="36">
        <f>SUM(L11:L15)</f>
        <v>142</v>
      </c>
      <c r="M10" s="36">
        <f>SUM(M11:M15)</f>
        <v>3</v>
      </c>
      <c r="N10" s="36">
        <f>SUM(N11:N15)</f>
        <v>96</v>
      </c>
      <c r="O10" s="36">
        <f>SUM(O11:O15)</f>
        <v>0</v>
      </c>
      <c r="P10" s="36">
        <f>SUM(P11:P15)</f>
        <v>0</v>
      </c>
      <c r="Q10" s="37">
        <f aca="true" t="shared" si="3" ref="Q10:Q48">I10-J10-R10-S10</f>
        <v>30</v>
      </c>
      <c r="R10" s="35">
        <f>SUM(R11:R15)</f>
        <v>0</v>
      </c>
      <c r="S10" s="35">
        <f>SUM(S11:S15)</f>
        <v>0</v>
      </c>
      <c r="T10" s="38">
        <f aca="true" t="shared" si="4" ref="T10:T48">N10+O10+P10+Q10+R10+S10</f>
        <v>126</v>
      </c>
      <c r="U10" s="39">
        <f t="shared" si="1"/>
        <v>0.6016597510373444</v>
      </c>
      <c r="V10" s="28">
        <f>IF(I10=D10-G10-H10,I10,"KT lai")</f>
        <v>271</v>
      </c>
      <c r="W10" s="29">
        <f t="shared" si="2"/>
        <v>271</v>
      </c>
      <c r="X10" s="29">
        <f>V10-W10</f>
        <v>0</v>
      </c>
    </row>
    <row r="11" spans="1:24" s="30" customFormat="1" ht="20.25" customHeight="1">
      <c r="A11" s="41">
        <v>1.1</v>
      </c>
      <c r="B11" s="42" t="s">
        <v>47</v>
      </c>
      <c r="C11" s="43">
        <v>23</v>
      </c>
      <c r="D11" s="34">
        <f aca="true" t="shared" si="5" ref="D11:D48">F11+E11</f>
        <v>46</v>
      </c>
      <c r="E11" s="43">
        <f>'[2]04 VP'!E11</f>
        <v>23</v>
      </c>
      <c r="F11" s="45">
        <v>23</v>
      </c>
      <c r="G11" s="45">
        <v>1</v>
      </c>
      <c r="H11" s="45">
        <v>0</v>
      </c>
      <c r="I11" s="34">
        <f aca="true" t="shared" si="6" ref="I11:I48">D11-G11-H11</f>
        <v>45</v>
      </c>
      <c r="J11" s="34">
        <f aca="true" t="shared" si="7" ref="J11:J48">L11+M11+N11+P11</f>
        <v>33</v>
      </c>
      <c r="K11" s="34">
        <f aca="true" t="shared" si="8" ref="K11:K48">M11+L11</f>
        <v>17</v>
      </c>
      <c r="L11" s="45">
        <v>17</v>
      </c>
      <c r="M11" s="45">
        <v>0</v>
      </c>
      <c r="N11" s="45">
        <v>16</v>
      </c>
      <c r="O11" s="45">
        <v>0</v>
      </c>
      <c r="P11" s="43">
        <f>'[2]04 VP'!P11</f>
        <v>0</v>
      </c>
      <c r="Q11" s="44">
        <f t="shared" si="3"/>
        <v>12</v>
      </c>
      <c r="R11" s="43">
        <f>'[2]04 VP'!R11</f>
        <v>0</v>
      </c>
      <c r="S11" s="146">
        <v>0</v>
      </c>
      <c r="T11" s="45">
        <f t="shared" si="4"/>
        <v>28</v>
      </c>
      <c r="U11" s="27">
        <f t="shared" si="1"/>
        <v>0.5151515151515151</v>
      </c>
      <c r="V11" s="28">
        <f aca="true" t="shared" si="9" ref="V11:V48">IF(I11=D11-G11-H11,I11,"KT lai")</f>
        <v>45</v>
      </c>
      <c r="W11" s="46">
        <f t="shared" si="2"/>
        <v>45</v>
      </c>
      <c r="X11" s="29">
        <f aca="true" t="shared" si="10" ref="X11:X48">V11-W11</f>
        <v>0</v>
      </c>
    </row>
    <row r="12" spans="1:24" s="30" customFormat="1" ht="20.25" customHeight="1">
      <c r="A12" s="41">
        <v>1.2</v>
      </c>
      <c r="B12" s="42" t="s">
        <v>48</v>
      </c>
      <c r="C12" s="43">
        <v>15</v>
      </c>
      <c r="D12" s="34">
        <f t="shared" si="5"/>
        <v>107</v>
      </c>
      <c r="E12" s="43">
        <f>'[2]04 VP'!E12</f>
        <v>19</v>
      </c>
      <c r="F12" s="45">
        <v>88</v>
      </c>
      <c r="G12" s="45">
        <v>2</v>
      </c>
      <c r="H12" s="45">
        <v>0</v>
      </c>
      <c r="I12" s="34">
        <f t="shared" si="6"/>
        <v>105</v>
      </c>
      <c r="J12" s="34">
        <f t="shared" si="7"/>
        <v>102</v>
      </c>
      <c r="K12" s="34">
        <f t="shared" si="8"/>
        <v>71</v>
      </c>
      <c r="L12" s="45">
        <v>71</v>
      </c>
      <c r="M12" s="45">
        <v>0</v>
      </c>
      <c r="N12" s="45">
        <v>31</v>
      </c>
      <c r="O12" s="45">
        <v>0</v>
      </c>
      <c r="P12" s="43">
        <f>'[2]04 VP'!P12</f>
        <v>0</v>
      </c>
      <c r="Q12" s="44">
        <f t="shared" si="3"/>
        <v>3</v>
      </c>
      <c r="R12" s="43">
        <f>'[2]04 VP'!R12</f>
        <v>0</v>
      </c>
      <c r="S12" s="146">
        <v>0</v>
      </c>
      <c r="T12" s="45">
        <f t="shared" si="4"/>
        <v>34</v>
      </c>
      <c r="U12" s="27">
        <f t="shared" si="1"/>
        <v>0.696078431372549</v>
      </c>
      <c r="V12" s="28">
        <f t="shared" si="9"/>
        <v>105</v>
      </c>
      <c r="W12" s="46">
        <f t="shared" si="2"/>
        <v>105</v>
      </c>
      <c r="X12" s="29">
        <f t="shared" si="10"/>
        <v>0</v>
      </c>
    </row>
    <row r="13" spans="1:24" s="30" customFormat="1" ht="20.25" customHeight="1">
      <c r="A13" s="41">
        <v>1.3</v>
      </c>
      <c r="B13" s="42" t="s">
        <v>49</v>
      </c>
      <c r="C13" s="43">
        <v>19</v>
      </c>
      <c r="D13" s="34">
        <f t="shared" si="5"/>
        <v>34</v>
      </c>
      <c r="E13" s="43">
        <f>'[2]04 VP'!E13</f>
        <v>12</v>
      </c>
      <c r="F13" s="45">
        <v>22</v>
      </c>
      <c r="G13" s="45">
        <v>0</v>
      </c>
      <c r="H13" s="45">
        <v>0</v>
      </c>
      <c r="I13" s="34">
        <f t="shared" si="6"/>
        <v>34</v>
      </c>
      <c r="J13" s="34">
        <f t="shared" si="7"/>
        <v>33</v>
      </c>
      <c r="K13" s="34">
        <f t="shared" si="8"/>
        <v>14</v>
      </c>
      <c r="L13" s="45">
        <v>11</v>
      </c>
      <c r="M13" s="45">
        <v>3</v>
      </c>
      <c r="N13" s="45">
        <v>19</v>
      </c>
      <c r="O13" s="45">
        <v>0</v>
      </c>
      <c r="P13" s="43">
        <f>'[2]04 VP'!P13</f>
        <v>0</v>
      </c>
      <c r="Q13" s="44">
        <f t="shared" si="3"/>
        <v>1</v>
      </c>
      <c r="R13" s="43">
        <f>'[2]04 VP'!R13</f>
        <v>0</v>
      </c>
      <c r="S13" s="146">
        <v>0</v>
      </c>
      <c r="T13" s="45">
        <f t="shared" si="4"/>
        <v>20</v>
      </c>
      <c r="U13" s="27">
        <f t="shared" si="1"/>
        <v>0.42424242424242425</v>
      </c>
      <c r="V13" s="28">
        <f t="shared" si="9"/>
        <v>34</v>
      </c>
      <c r="W13" s="46">
        <f t="shared" si="2"/>
        <v>34</v>
      </c>
      <c r="X13" s="29">
        <f t="shared" si="10"/>
        <v>0</v>
      </c>
    </row>
    <row r="14" spans="1:24" s="30" customFormat="1" ht="20.25" customHeight="1">
      <c r="A14" s="41">
        <v>1.4</v>
      </c>
      <c r="B14" s="42" t="s">
        <v>50</v>
      </c>
      <c r="C14" s="43">
        <v>11</v>
      </c>
      <c r="D14" s="34">
        <f>F14+E14</f>
        <v>44</v>
      </c>
      <c r="E14" s="43">
        <v>10</v>
      </c>
      <c r="F14" s="45">
        <v>34</v>
      </c>
      <c r="G14" s="45">
        <v>0</v>
      </c>
      <c r="H14" s="45">
        <v>0</v>
      </c>
      <c r="I14" s="34">
        <f>D14-G14-H14</f>
        <v>44</v>
      </c>
      <c r="J14" s="34">
        <f>L14+M14+N14+P14</f>
        <v>39</v>
      </c>
      <c r="K14" s="34">
        <f>M14+L14</f>
        <v>32</v>
      </c>
      <c r="L14" s="45">
        <v>32</v>
      </c>
      <c r="M14" s="45">
        <v>0</v>
      </c>
      <c r="N14" s="45">
        <v>7</v>
      </c>
      <c r="O14" s="45">
        <v>0</v>
      </c>
      <c r="P14" s="43">
        <f>'[2]04 VP'!P15</f>
        <v>0</v>
      </c>
      <c r="Q14" s="44">
        <f t="shared" si="3"/>
        <v>5</v>
      </c>
      <c r="R14" s="43">
        <f>'[2]04 VP'!R15</f>
        <v>0</v>
      </c>
      <c r="S14" s="146">
        <v>0</v>
      </c>
      <c r="T14" s="45">
        <f>N14+O14+P14+Q14+R14+S14</f>
        <v>12</v>
      </c>
      <c r="U14" s="27">
        <f>IF(J14&lt;&gt;0,K14/J14,"")</f>
        <v>0.8205128205128205</v>
      </c>
      <c r="V14" s="28">
        <f t="shared" si="9"/>
        <v>44</v>
      </c>
      <c r="W14" s="46">
        <f>J14+Q14+S14</f>
        <v>44</v>
      </c>
      <c r="X14" s="29">
        <f t="shared" si="10"/>
        <v>0</v>
      </c>
    </row>
    <row r="15" spans="1:24" s="30" customFormat="1" ht="20.25" customHeight="1">
      <c r="A15" s="41">
        <v>1.5</v>
      </c>
      <c r="B15" s="42" t="s">
        <v>51</v>
      </c>
      <c r="C15" s="43">
        <v>30</v>
      </c>
      <c r="D15" s="34">
        <f>F15+E15</f>
        <v>45</v>
      </c>
      <c r="E15" s="43">
        <v>26</v>
      </c>
      <c r="F15" s="45">
        <v>19</v>
      </c>
      <c r="G15" s="45">
        <v>2</v>
      </c>
      <c r="H15" s="45">
        <v>0</v>
      </c>
      <c r="I15" s="34">
        <f>D15-G15-H15</f>
        <v>43</v>
      </c>
      <c r="J15" s="34">
        <f>L15+M15+N15+P15</f>
        <v>34</v>
      </c>
      <c r="K15" s="34">
        <f>M15+L15</f>
        <v>11</v>
      </c>
      <c r="L15" s="45">
        <v>11</v>
      </c>
      <c r="M15" s="45">
        <v>0</v>
      </c>
      <c r="N15" s="45">
        <v>23</v>
      </c>
      <c r="O15" s="45">
        <v>0</v>
      </c>
      <c r="P15" s="43">
        <f>'[2]04 VP'!P14</f>
        <v>0</v>
      </c>
      <c r="Q15" s="44">
        <f t="shared" si="3"/>
        <v>9</v>
      </c>
      <c r="R15" s="43">
        <f>'[2]04 VP'!R14</f>
        <v>0</v>
      </c>
      <c r="S15" s="146">
        <v>0</v>
      </c>
      <c r="T15" s="45">
        <f>N15+O15+P15+Q15+R15+S15</f>
        <v>32</v>
      </c>
      <c r="U15" s="27">
        <f>IF(J15&lt;&gt;0,K15/J15,"")</f>
        <v>0.3235294117647059</v>
      </c>
      <c r="V15" s="28">
        <f t="shared" si="9"/>
        <v>43</v>
      </c>
      <c r="W15" s="46">
        <f>J15+Q15+S15</f>
        <v>43</v>
      </c>
      <c r="X15" s="29">
        <f t="shared" si="10"/>
        <v>0</v>
      </c>
    </row>
    <row r="16" spans="1:24" s="40" customFormat="1" ht="22.5" customHeight="1">
      <c r="A16" s="31" t="s">
        <v>52</v>
      </c>
      <c r="B16" s="32" t="s">
        <v>53</v>
      </c>
      <c r="C16" s="47">
        <f>SUM(C17,C22,C27,C33,C39,C44)</f>
        <v>730</v>
      </c>
      <c r="D16" s="33">
        <f>D17+D22+D27+D33+D39+D44</f>
        <v>1664</v>
      </c>
      <c r="E16" s="47">
        <f>SUM(E17,E22,E27,E33,E39,E44)</f>
        <v>772</v>
      </c>
      <c r="F16" s="35">
        <f>SUM(F17,F22,F27,F33,F39,F44)</f>
        <v>892</v>
      </c>
      <c r="G16" s="35">
        <f>SUM(G17,G22,G27,G33,G39,G44)</f>
        <v>11</v>
      </c>
      <c r="H16" s="35">
        <f>SUM(H17,H22,H27,H33,H39,H44)</f>
        <v>0</v>
      </c>
      <c r="I16" s="33">
        <f t="shared" si="6"/>
        <v>1653</v>
      </c>
      <c r="J16" s="33">
        <f t="shared" si="7"/>
        <v>1284</v>
      </c>
      <c r="K16" s="33">
        <f t="shared" si="8"/>
        <v>592</v>
      </c>
      <c r="L16" s="35">
        <f>SUM(L17,L22,L27,L33,L39,L44)</f>
        <v>584</v>
      </c>
      <c r="M16" s="35">
        <f>SUM(M17,M22,M27,M33,M39,M44)</f>
        <v>8</v>
      </c>
      <c r="N16" s="35">
        <f>SUM(N17,N22,N27,N33,N39,N44)</f>
        <v>688</v>
      </c>
      <c r="O16" s="35">
        <f>SUM(O17,O22,O27,O33,O39,O44)</f>
        <v>0</v>
      </c>
      <c r="P16" s="35">
        <f>SUM(P17,P22,P27,P33,P39,P44)</f>
        <v>4</v>
      </c>
      <c r="Q16" s="37">
        <f t="shared" si="3"/>
        <v>367</v>
      </c>
      <c r="R16" s="48"/>
      <c r="S16" s="47">
        <f>SUM(S17,S22,S27,S33,S39,S44)</f>
        <v>2</v>
      </c>
      <c r="T16" s="33">
        <f>T17+T22+T27+T33+T39+T44</f>
        <v>1061</v>
      </c>
      <c r="U16" s="39">
        <f t="shared" si="1"/>
        <v>0.46105919003115264</v>
      </c>
      <c r="V16" s="28">
        <f t="shared" si="9"/>
        <v>1653</v>
      </c>
      <c r="W16" s="29">
        <f t="shared" si="2"/>
        <v>1653</v>
      </c>
      <c r="X16" s="29">
        <f t="shared" si="10"/>
        <v>0</v>
      </c>
    </row>
    <row r="17" spans="1:24" s="40" customFormat="1" ht="27.75" customHeight="1">
      <c r="A17" s="49">
        <v>1</v>
      </c>
      <c r="B17" s="32" t="s">
        <v>54</v>
      </c>
      <c r="C17" s="47">
        <f>SUM(C18:C21)</f>
        <v>143</v>
      </c>
      <c r="D17" s="33">
        <f t="shared" si="5"/>
        <v>287</v>
      </c>
      <c r="E17" s="47">
        <f>SUM(E18:E21)</f>
        <v>144</v>
      </c>
      <c r="F17" s="35">
        <f>SUM(F18:F21)</f>
        <v>143</v>
      </c>
      <c r="G17" s="35">
        <f>SUM(G18:G21)</f>
        <v>2</v>
      </c>
      <c r="H17" s="35">
        <f>SUM(H18:H21)</f>
        <v>0</v>
      </c>
      <c r="I17" s="33">
        <f t="shared" si="6"/>
        <v>285</v>
      </c>
      <c r="J17" s="33">
        <f t="shared" si="7"/>
        <v>202</v>
      </c>
      <c r="K17" s="33">
        <f t="shared" si="8"/>
        <v>132</v>
      </c>
      <c r="L17" s="35">
        <f>SUM(L18:L21)</f>
        <v>129</v>
      </c>
      <c r="M17" s="35">
        <f>SUM(M18:M21)</f>
        <v>3</v>
      </c>
      <c r="N17" s="35">
        <f>SUM(N18:N21)</f>
        <v>67</v>
      </c>
      <c r="O17" s="35">
        <f>SUM(O18:O21)</f>
        <v>0</v>
      </c>
      <c r="P17" s="35">
        <f>SUM(P18:P21)</f>
        <v>3</v>
      </c>
      <c r="Q17" s="37">
        <f t="shared" si="3"/>
        <v>83</v>
      </c>
      <c r="R17" s="48"/>
      <c r="S17" s="47">
        <f>SUM(S18:S21)</f>
        <v>0</v>
      </c>
      <c r="T17" s="36">
        <f t="shared" si="4"/>
        <v>153</v>
      </c>
      <c r="U17" s="39">
        <f t="shared" si="1"/>
        <v>0.6534653465346535</v>
      </c>
      <c r="V17" s="28">
        <f t="shared" si="9"/>
        <v>285</v>
      </c>
      <c r="W17" s="29">
        <f t="shared" si="2"/>
        <v>285</v>
      </c>
      <c r="X17" s="29">
        <f t="shared" si="10"/>
        <v>0</v>
      </c>
    </row>
    <row r="18" spans="1:24" s="30" customFormat="1" ht="20.25" customHeight="1">
      <c r="A18" s="41">
        <v>1.1</v>
      </c>
      <c r="B18" s="42" t="s">
        <v>55</v>
      </c>
      <c r="C18" s="43">
        <f>F18</f>
        <v>40</v>
      </c>
      <c r="D18" s="34">
        <f t="shared" si="5"/>
        <v>84</v>
      </c>
      <c r="E18" s="147">
        <v>44</v>
      </c>
      <c r="F18" s="45">
        <v>40</v>
      </c>
      <c r="G18" s="45">
        <v>0</v>
      </c>
      <c r="H18" s="45">
        <v>0</v>
      </c>
      <c r="I18" s="34">
        <f t="shared" si="6"/>
        <v>84</v>
      </c>
      <c r="J18" s="34">
        <f t="shared" si="7"/>
        <v>53</v>
      </c>
      <c r="K18" s="34">
        <f t="shared" si="8"/>
        <v>34</v>
      </c>
      <c r="L18" s="45">
        <v>34</v>
      </c>
      <c r="M18" s="45">
        <v>0</v>
      </c>
      <c r="N18" s="45">
        <v>19</v>
      </c>
      <c r="O18" s="45">
        <v>0</v>
      </c>
      <c r="P18" s="43">
        <f>'[2]04 Ly Nhan'!P11</f>
        <v>0</v>
      </c>
      <c r="Q18" s="44">
        <f t="shared" si="3"/>
        <v>31</v>
      </c>
      <c r="R18" s="43">
        <f>'[2]04 Ly Nhan'!R11</f>
        <v>0</v>
      </c>
      <c r="S18" s="146">
        <v>0</v>
      </c>
      <c r="T18" s="35">
        <f t="shared" si="4"/>
        <v>50</v>
      </c>
      <c r="U18" s="27">
        <f t="shared" si="1"/>
        <v>0.6415094339622641</v>
      </c>
      <c r="V18" s="28">
        <f t="shared" si="9"/>
        <v>84</v>
      </c>
      <c r="W18" s="46">
        <f t="shared" si="2"/>
        <v>84</v>
      </c>
      <c r="X18" s="29">
        <f t="shared" si="10"/>
        <v>0</v>
      </c>
    </row>
    <row r="19" spans="1:24" s="30" customFormat="1" ht="20.25" customHeight="1">
      <c r="A19" s="41">
        <v>1.2</v>
      </c>
      <c r="B19" s="42" t="s">
        <v>56</v>
      </c>
      <c r="C19" s="43">
        <f>F19</f>
        <v>46</v>
      </c>
      <c r="D19" s="34">
        <f t="shared" si="5"/>
        <v>88</v>
      </c>
      <c r="E19" s="147">
        <v>42</v>
      </c>
      <c r="F19" s="45">
        <v>46</v>
      </c>
      <c r="G19" s="45">
        <v>0</v>
      </c>
      <c r="H19" s="45">
        <v>0</v>
      </c>
      <c r="I19" s="34">
        <f t="shared" si="6"/>
        <v>88</v>
      </c>
      <c r="J19" s="34">
        <f t="shared" si="7"/>
        <v>68</v>
      </c>
      <c r="K19" s="34">
        <f t="shared" si="8"/>
        <v>39</v>
      </c>
      <c r="L19" s="45">
        <v>36</v>
      </c>
      <c r="M19" s="45">
        <v>3</v>
      </c>
      <c r="N19" s="45">
        <v>28</v>
      </c>
      <c r="O19" s="45">
        <v>0</v>
      </c>
      <c r="P19" s="43">
        <f>'[2]04 Ly Nhan'!P12</f>
        <v>1</v>
      </c>
      <c r="Q19" s="44">
        <f t="shared" si="3"/>
        <v>20</v>
      </c>
      <c r="R19" s="43">
        <f>'[2]04 Ly Nhan'!R12</f>
        <v>0</v>
      </c>
      <c r="S19" s="146">
        <v>0</v>
      </c>
      <c r="T19" s="45">
        <f t="shared" si="4"/>
        <v>49</v>
      </c>
      <c r="U19" s="27">
        <f t="shared" si="1"/>
        <v>0.5735294117647058</v>
      </c>
      <c r="V19" s="28">
        <f t="shared" si="9"/>
        <v>88</v>
      </c>
      <c r="W19" s="46">
        <f t="shared" si="2"/>
        <v>88</v>
      </c>
      <c r="X19" s="29">
        <f t="shared" si="10"/>
        <v>0</v>
      </c>
    </row>
    <row r="20" spans="1:24" s="30" customFormat="1" ht="20.25" customHeight="1">
      <c r="A20" s="41">
        <v>1.3</v>
      </c>
      <c r="B20" s="42" t="s">
        <v>57</v>
      </c>
      <c r="C20" s="43">
        <f>F20</f>
        <v>34</v>
      </c>
      <c r="D20" s="34">
        <f t="shared" si="5"/>
        <v>76</v>
      </c>
      <c r="E20" s="147">
        <v>42</v>
      </c>
      <c r="F20" s="45">
        <v>34</v>
      </c>
      <c r="G20" s="45">
        <v>2</v>
      </c>
      <c r="H20" s="45">
        <v>0</v>
      </c>
      <c r="I20" s="34">
        <f t="shared" si="6"/>
        <v>74</v>
      </c>
      <c r="J20" s="34">
        <f t="shared" si="7"/>
        <v>51</v>
      </c>
      <c r="K20" s="34">
        <f t="shared" si="8"/>
        <v>35</v>
      </c>
      <c r="L20" s="45">
        <v>35</v>
      </c>
      <c r="M20" s="45">
        <v>0</v>
      </c>
      <c r="N20" s="45">
        <v>14</v>
      </c>
      <c r="O20" s="45">
        <v>0</v>
      </c>
      <c r="P20" s="43">
        <f>'[2]04 Ly Nhan'!P13</f>
        <v>2</v>
      </c>
      <c r="Q20" s="44">
        <f t="shared" si="3"/>
        <v>23</v>
      </c>
      <c r="R20" s="43">
        <f>'[2]04 Ly Nhan'!R13</f>
        <v>0</v>
      </c>
      <c r="S20" s="146">
        <v>0</v>
      </c>
      <c r="T20" s="45">
        <f t="shared" si="4"/>
        <v>39</v>
      </c>
      <c r="U20" s="27">
        <f t="shared" si="1"/>
        <v>0.6862745098039216</v>
      </c>
      <c r="V20" s="28">
        <f t="shared" si="9"/>
        <v>74</v>
      </c>
      <c r="W20" s="46">
        <f t="shared" si="2"/>
        <v>74</v>
      </c>
      <c r="X20" s="29">
        <f t="shared" si="10"/>
        <v>0</v>
      </c>
    </row>
    <row r="21" spans="1:24" s="30" customFormat="1" ht="20.25" customHeight="1">
      <c r="A21" s="41">
        <v>1.4</v>
      </c>
      <c r="B21" s="42" t="s">
        <v>58</v>
      </c>
      <c r="C21" s="43">
        <f>F21</f>
        <v>23</v>
      </c>
      <c r="D21" s="34">
        <f t="shared" si="5"/>
        <v>39</v>
      </c>
      <c r="E21" s="147">
        <v>16</v>
      </c>
      <c r="F21" s="45">
        <v>23</v>
      </c>
      <c r="G21" s="45">
        <v>0</v>
      </c>
      <c r="H21" s="45">
        <v>0</v>
      </c>
      <c r="I21" s="34">
        <f t="shared" si="6"/>
        <v>39</v>
      </c>
      <c r="J21" s="34">
        <f t="shared" si="7"/>
        <v>30</v>
      </c>
      <c r="K21" s="34">
        <f t="shared" si="8"/>
        <v>24</v>
      </c>
      <c r="L21" s="45">
        <v>24</v>
      </c>
      <c r="M21" s="45">
        <v>0</v>
      </c>
      <c r="N21" s="45">
        <v>6</v>
      </c>
      <c r="O21" s="45">
        <v>0</v>
      </c>
      <c r="P21" s="43">
        <f>'[2]04 Ly Nhan'!P14</f>
        <v>0</v>
      </c>
      <c r="Q21" s="44">
        <f t="shared" si="3"/>
        <v>9</v>
      </c>
      <c r="R21" s="43">
        <f>'[2]04 Ly Nhan'!R14</f>
        <v>0</v>
      </c>
      <c r="S21" s="146">
        <v>0</v>
      </c>
      <c r="T21" s="45">
        <f t="shared" si="4"/>
        <v>15</v>
      </c>
      <c r="U21" s="27">
        <f t="shared" si="1"/>
        <v>0.8</v>
      </c>
      <c r="V21" s="28">
        <f t="shared" si="9"/>
        <v>39</v>
      </c>
      <c r="W21" s="46">
        <f t="shared" si="2"/>
        <v>39</v>
      </c>
      <c r="X21" s="29">
        <f t="shared" si="10"/>
        <v>0</v>
      </c>
    </row>
    <row r="22" spans="1:24" s="40" customFormat="1" ht="28.5" customHeight="1">
      <c r="A22" s="49">
        <v>2</v>
      </c>
      <c r="B22" s="32" t="s">
        <v>59</v>
      </c>
      <c r="C22" s="47">
        <f>SUM(C23:C26)</f>
        <v>53</v>
      </c>
      <c r="D22" s="33">
        <f t="shared" si="5"/>
        <v>166</v>
      </c>
      <c r="E22" s="47">
        <f>SUM(E23:E26)</f>
        <v>80</v>
      </c>
      <c r="F22" s="35">
        <f>SUM(F23:F26)</f>
        <v>86</v>
      </c>
      <c r="G22" s="35">
        <f>SUM(G23:G26)</f>
        <v>4</v>
      </c>
      <c r="H22" s="35">
        <f>SUM(H23:H26)</f>
        <v>0</v>
      </c>
      <c r="I22" s="33">
        <f t="shared" si="6"/>
        <v>162</v>
      </c>
      <c r="J22" s="33">
        <f t="shared" si="7"/>
        <v>134</v>
      </c>
      <c r="K22" s="33">
        <f t="shared" si="8"/>
        <v>76</v>
      </c>
      <c r="L22" s="35">
        <f>SUM(L23:L26)</f>
        <v>74</v>
      </c>
      <c r="M22" s="35">
        <f>SUM(M23:M26)</f>
        <v>2</v>
      </c>
      <c r="N22" s="35">
        <f>SUM(N23:N26)</f>
        <v>58</v>
      </c>
      <c r="O22" s="35">
        <f>SUM(O23:O26)</f>
        <v>0</v>
      </c>
      <c r="P22" s="35">
        <f>SUM(P23:P25)</f>
        <v>0</v>
      </c>
      <c r="Q22" s="37">
        <f t="shared" si="3"/>
        <v>28</v>
      </c>
      <c r="R22" s="48"/>
      <c r="S22" s="47">
        <f>SUM(S23:S26)</f>
        <v>0</v>
      </c>
      <c r="T22" s="37">
        <f t="shared" si="4"/>
        <v>86</v>
      </c>
      <c r="U22" s="39">
        <f t="shared" si="1"/>
        <v>0.5671641791044776</v>
      </c>
      <c r="V22" s="28">
        <f t="shared" si="9"/>
        <v>162</v>
      </c>
      <c r="W22" s="29">
        <f t="shared" si="2"/>
        <v>162</v>
      </c>
      <c r="X22" s="29">
        <f t="shared" si="10"/>
        <v>0</v>
      </c>
    </row>
    <row r="23" spans="1:24" s="30" customFormat="1" ht="16.5" customHeight="1">
      <c r="A23" s="41">
        <v>2.1</v>
      </c>
      <c r="B23" s="42" t="s">
        <v>60</v>
      </c>
      <c r="C23" s="43">
        <v>26</v>
      </c>
      <c r="D23" s="34">
        <f t="shared" si="5"/>
        <v>60</v>
      </c>
      <c r="E23" s="43">
        <v>25</v>
      </c>
      <c r="F23" s="45">
        <v>35</v>
      </c>
      <c r="G23" s="45">
        <v>2</v>
      </c>
      <c r="H23" s="45">
        <v>0</v>
      </c>
      <c r="I23" s="34">
        <f t="shared" si="6"/>
        <v>58</v>
      </c>
      <c r="J23" s="34">
        <f t="shared" si="7"/>
        <v>53</v>
      </c>
      <c r="K23" s="34">
        <f t="shared" si="8"/>
        <v>26</v>
      </c>
      <c r="L23" s="45">
        <v>26</v>
      </c>
      <c r="M23" s="45">
        <v>0</v>
      </c>
      <c r="N23" s="45">
        <v>27</v>
      </c>
      <c r="O23" s="45">
        <v>0</v>
      </c>
      <c r="P23" s="43">
        <f>'[2]04 Binh luc'!P11</f>
        <v>0</v>
      </c>
      <c r="Q23" s="50">
        <f t="shared" si="3"/>
        <v>5</v>
      </c>
      <c r="R23" s="43">
        <f>'[2]04 Binh luc'!R11</f>
        <v>0</v>
      </c>
      <c r="S23" s="146">
        <v>0</v>
      </c>
      <c r="T23" s="35">
        <f t="shared" si="4"/>
        <v>32</v>
      </c>
      <c r="U23" s="27">
        <f t="shared" si="1"/>
        <v>0.49056603773584906</v>
      </c>
      <c r="V23" s="28">
        <f t="shared" si="9"/>
        <v>58</v>
      </c>
      <c r="W23" s="46">
        <f t="shared" si="2"/>
        <v>58</v>
      </c>
      <c r="X23" s="29">
        <f t="shared" si="10"/>
        <v>0</v>
      </c>
    </row>
    <row r="24" spans="1:24" s="30" customFormat="1" ht="16.5" customHeight="1">
      <c r="A24" s="41">
        <v>2.2</v>
      </c>
      <c r="B24" s="42" t="s">
        <v>61</v>
      </c>
      <c r="C24" s="43">
        <v>11</v>
      </c>
      <c r="D24" s="34">
        <f t="shared" si="5"/>
        <v>50</v>
      </c>
      <c r="E24" s="43">
        <v>27</v>
      </c>
      <c r="F24" s="45">
        <v>23</v>
      </c>
      <c r="G24" s="45">
        <v>0</v>
      </c>
      <c r="H24" s="45">
        <v>0</v>
      </c>
      <c r="I24" s="34">
        <f t="shared" si="6"/>
        <v>50</v>
      </c>
      <c r="J24" s="34">
        <f t="shared" si="7"/>
        <v>38</v>
      </c>
      <c r="K24" s="34">
        <f t="shared" si="8"/>
        <v>26</v>
      </c>
      <c r="L24" s="45">
        <v>26</v>
      </c>
      <c r="M24" s="45">
        <v>0</v>
      </c>
      <c r="N24" s="45">
        <v>12</v>
      </c>
      <c r="O24" s="45">
        <v>0</v>
      </c>
      <c r="P24" s="43">
        <f>'[2]04 Binh luc'!P12</f>
        <v>0</v>
      </c>
      <c r="Q24" s="50">
        <f t="shared" si="3"/>
        <v>12</v>
      </c>
      <c r="R24" s="43">
        <f>'[2]04 Binh luc'!R12</f>
        <v>0</v>
      </c>
      <c r="S24" s="146">
        <v>0</v>
      </c>
      <c r="T24" s="45">
        <f t="shared" si="4"/>
        <v>24</v>
      </c>
      <c r="U24" s="27">
        <f t="shared" si="1"/>
        <v>0.6842105263157895</v>
      </c>
      <c r="V24" s="28">
        <f t="shared" si="9"/>
        <v>50</v>
      </c>
      <c r="W24" s="46">
        <f t="shared" si="2"/>
        <v>50</v>
      </c>
      <c r="X24" s="29">
        <f t="shared" si="10"/>
        <v>0</v>
      </c>
    </row>
    <row r="25" spans="1:24" s="30" customFormat="1" ht="16.5" customHeight="1">
      <c r="A25" s="41">
        <v>2.3</v>
      </c>
      <c r="B25" s="42" t="s">
        <v>62</v>
      </c>
      <c r="C25" s="43">
        <v>12</v>
      </c>
      <c r="D25" s="34">
        <f t="shared" si="5"/>
        <v>50</v>
      </c>
      <c r="E25" s="43">
        <v>28</v>
      </c>
      <c r="F25" s="45">
        <v>22</v>
      </c>
      <c r="G25" s="45">
        <v>2</v>
      </c>
      <c r="H25" s="45">
        <v>0</v>
      </c>
      <c r="I25" s="34">
        <f t="shared" si="6"/>
        <v>48</v>
      </c>
      <c r="J25" s="34">
        <f t="shared" si="7"/>
        <v>37</v>
      </c>
      <c r="K25" s="34">
        <f t="shared" si="8"/>
        <v>18</v>
      </c>
      <c r="L25" s="45">
        <v>16</v>
      </c>
      <c r="M25" s="45">
        <v>2</v>
      </c>
      <c r="N25" s="45">
        <v>19</v>
      </c>
      <c r="O25" s="45">
        <v>0</v>
      </c>
      <c r="P25" s="43">
        <f>'[2]04 Binh luc'!P13</f>
        <v>0</v>
      </c>
      <c r="Q25" s="50">
        <f t="shared" si="3"/>
        <v>11</v>
      </c>
      <c r="R25" s="43">
        <f>'[2]04 Binh luc'!R13</f>
        <v>0</v>
      </c>
      <c r="S25" s="146">
        <v>0</v>
      </c>
      <c r="T25" s="45">
        <f t="shared" si="4"/>
        <v>30</v>
      </c>
      <c r="U25" s="27">
        <f t="shared" si="1"/>
        <v>0.4864864864864865</v>
      </c>
      <c r="V25" s="28">
        <f t="shared" si="9"/>
        <v>48</v>
      </c>
      <c r="W25" s="46">
        <f t="shared" si="2"/>
        <v>48</v>
      </c>
      <c r="X25" s="29">
        <f t="shared" si="10"/>
        <v>0</v>
      </c>
    </row>
    <row r="26" spans="1:24" s="30" customFormat="1" ht="16.5" customHeight="1">
      <c r="A26" s="41">
        <v>2.4</v>
      </c>
      <c r="B26" s="42" t="s">
        <v>63</v>
      </c>
      <c r="C26" s="43">
        <v>4</v>
      </c>
      <c r="D26" s="34">
        <f t="shared" si="5"/>
        <v>6</v>
      </c>
      <c r="E26" s="43"/>
      <c r="F26" s="45">
        <v>6</v>
      </c>
      <c r="G26" s="45">
        <v>0</v>
      </c>
      <c r="H26" s="45">
        <v>0</v>
      </c>
      <c r="I26" s="34">
        <f t="shared" si="6"/>
        <v>6</v>
      </c>
      <c r="J26" s="34">
        <f t="shared" si="7"/>
        <v>6</v>
      </c>
      <c r="K26" s="34">
        <f t="shared" si="8"/>
        <v>6</v>
      </c>
      <c r="L26" s="45">
        <v>6</v>
      </c>
      <c r="M26" s="45">
        <v>0</v>
      </c>
      <c r="N26" s="45">
        <v>0</v>
      </c>
      <c r="O26" s="45">
        <v>0</v>
      </c>
      <c r="P26" s="43">
        <f>'[2]04 Binh luc'!P14</f>
        <v>0</v>
      </c>
      <c r="Q26" s="50">
        <f t="shared" si="3"/>
        <v>0</v>
      </c>
      <c r="R26" s="43">
        <f>'[2]04 Binh luc'!R14</f>
        <v>0</v>
      </c>
      <c r="S26" s="146">
        <v>0</v>
      </c>
      <c r="T26" s="45">
        <f t="shared" si="4"/>
        <v>0</v>
      </c>
      <c r="U26" s="27">
        <f t="shared" si="1"/>
        <v>1</v>
      </c>
      <c r="V26" s="28">
        <f t="shared" si="9"/>
        <v>6</v>
      </c>
      <c r="W26" s="46">
        <f t="shared" si="2"/>
        <v>6</v>
      </c>
      <c r="X26" s="29">
        <f t="shared" si="10"/>
        <v>0</v>
      </c>
    </row>
    <row r="27" spans="1:24" s="40" customFormat="1" ht="24.75" customHeight="1">
      <c r="A27" s="49">
        <v>3</v>
      </c>
      <c r="B27" s="32" t="s">
        <v>64</v>
      </c>
      <c r="C27" s="51">
        <f>SUM(C28:C32)</f>
        <v>125</v>
      </c>
      <c r="D27" s="33">
        <f t="shared" si="5"/>
        <v>227</v>
      </c>
      <c r="E27" s="51">
        <f>SUM(E28:E32)</f>
        <v>102</v>
      </c>
      <c r="F27" s="35">
        <f>SUM(F28:F32)</f>
        <v>125</v>
      </c>
      <c r="G27" s="35">
        <f>SUM(G28:G32)</f>
        <v>1</v>
      </c>
      <c r="H27" s="35">
        <f>SUM(H28:H32)</f>
        <v>0</v>
      </c>
      <c r="I27" s="33">
        <f t="shared" si="6"/>
        <v>226</v>
      </c>
      <c r="J27" s="33">
        <f t="shared" si="7"/>
        <v>192</v>
      </c>
      <c r="K27" s="33">
        <f t="shared" si="8"/>
        <v>50</v>
      </c>
      <c r="L27" s="35">
        <f>SUM(L28:L32)</f>
        <v>50</v>
      </c>
      <c r="M27" s="35">
        <f>SUM(M28:M32)</f>
        <v>0</v>
      </c>
      <c r="N27" s="35">
        <f>SUM(N28:N32)</f>
        <v>142</v>
      </c>
      <c r="O27" s="35">
        <f>SUM(O28:O32)</f>
        <v>0</v>
      </c>
      <c r="P27" s="51">
        <f>SUM(P28:P32)</f>
        <v>0</v>
      </c>
      <c r="Q27" s="37">
        <f t="shared" si="3"/>
        <v>32</v>
      </c>
      <c r="R27" s="51">
        <f>SUM(R28:R32)</f>
        <v>0</v>
      </c>
      <c r="S27" s="47">
        <f>SUM(S28:S32)</f>
        <v>2</v>
      </c>
      <c r="T27" s="37">
        <f t="shared" si="4"/>
        <v>176</v>
      </c>
      <c r="U27" s="39">
        <f t="shared" si="1"/>
        <v>0.2604166666666667</v>
      </c>
      <c r="V27" s="28">
        <f t="shared" si="9"/>
        <v>226</v>
      </c>
      <c r="W27" s="29">
        <f t="shared" si="2"/>
        <v>226</v>
      </c>
      <c r="X27" s="29">
        <f t="shared" si="10"/>
        <v>0</v>
      </c>
    </row>
    <row r="28" spans="1:24" s="30" customFormat="1" ht="20.25" customHeight="1">
      <c r="A28" s="41">
        <v>3.1</v>
      </c>
      <c r="B28" s="42" t="s">
        <v>65</v>
      </c>
      <c r="C28" s="43">
        <f>F28</f>
        <v>21</v>
      </c>
      <c r="D28" s="34">
        <f t="shared" si="5"/>
        <v>41</v>
      </c>
      <c r="E28" s="43">
        <v>20</v>
      </c>
      <c r="F28" s="45">
        <v>21</v>
      </c>
      <c r="G28" s="45">
        <v>0</v>
      </c>
      <c r="H28" s="45">
        <v>0</v>
      </c>
      <c r="I28" s="34">
        <f t="shared" si="6"/>
        <v>41</v>
      </c>
      <c r="J28" s="34">
        <f t="shared" si="7"/>
        <v>34</v>
      </c>
      <c r="K28" s="34">
        <f t="shared" si="8"/>
        <v>9</v>
      </c>
      <c r="L28" s="45">
        <v>9</v>
      </c>
      <c r="M28" s="45">
        <v>0</v>
      </c>
      <c r="N28" s="216">
        <v>25</v>
      </c>
      <c r="O28" s="45">
        <v>0</v>
      </c>
      <c r="P28" s="43">
        <f>'[2]04 Duy Tien'!P11</f>
        <v>0</v>
      </c>
      <c r="Q28" s="52">
        <f t="shared" si="3"/>
        <v>7</v>
      </c>
      <c r="R28" s="43">
        <f>'[2]04 Duy Tien'!R11</f>
        <v>0</v>
      </c>
      <c r="S28" s="146">
        <v>0</v>
      </c>
      <c r="T28" s="35">
        <f t="shared" si="4"/>
        <v>32</v>
      </c>
      <c r="U28" s="27">
        <f t="shared" si="1"/>
        <v>0.2647058823529412</v>
      </c>
      <c r="V28" s="28">
        <f t="shared" si="9"/>
        <v>41</v>
      </c>
      <c r="W28" s="46">
        <f t="shared" si="2"/>
        <v>41</v>
      </c>
      <c r="X28" s="29">
        <f t="shared" si="10"/>
        <v>0</v>
      </c>
    </row>
    <row r="29" spans="1:24" s="30" customFormat="1" ht="20.25" customHeight="1">
      <c r="A29" s="41">
        <v>3.2</v>
      </c>
      <c r="B29" s="42" t="s">
        <v>66</v>
      </c>
      <c r="C29" s="43">
        <f>F29</f>
        <v>60</v>
      </c>
      <c r="D29" s="34">
        <f t="shared" si="5"/>
        <v>98</v>
      </c>
      <c r="E29" s="43">
        <v>38</v>
      </c>
      <c r="F29" s="45">
        <v>60</v>
      </c>
      <c r="G29" s="45">
        <v>0</v>
      </c>
      <c r="H29" s="45">
        <v>0</v>
      </c>
      <c r="I29" s="34">
        <f t="shared" si="6"/>
        <v>98</v>
      </c>
      <c r="J29" s="34">
        <f t="shared" si="7"/>
        <v>83</v>
      </c>
      <c r="K29" s="34">
        <f t="shared" si="8"/>
        <v>21</v>
      </c>
      <c r="L29" s="45">
        <v>21</v>
      </c>
      <c r="M29" s="45">
        <v>0</v>
      </c>
      <c r="N29" s="216">
        <v>62</v>
      </c>
      <c r="O29" s="45">
        <v>0</v>
      </c>
      <c r="P29" s="43">
        <f>'[2]04 Duy Tien'!P12</f>
        <v>0</v>
      </c>
      <c r="Q29" s="52">
        <f t="shared" si="3"/>
        <v>13</v>
      </c>
      <c r="R29" s="43">
        <f>'[2]04 Duy Tien'!R12</f>
        <v>0</v>
      </c>
      <c r="S29" s="146">
        <v>2</v>
      </c>
      <c r="T29" s="45">
        <f t="shared" si="4"/>
        <v>77</v>
      </c>
      <c r="U29" s="27">
        <f t="shared" si="1"/>
        <v>0.25301204819277107</v>
      </c>
      <c r="V29" s="28">
        <f t="shared" si="9"/>
        <v>98</v>
      </c>
      <c r="W29" s="46">
        <f t="shared" si="2"/>
        <v>98</v>
      </c>
      <c r="X29" s="29">
        <f t="shared" si="10"/>
        <v>0</v>
      </c>
    </row>
    <row r="30" spans="1:24" s="30" customFormat="1" ht="20.25" customHeight="1">
      <c r="A30" s="41">
        <v>3.3</v>
      </c>
      <c r="B30" s="42" t="s">
        <v>67</v>
      </c>
      <c r="C30" s="43">
        <f>F30</f>
        <v>24</v>
      </c>
      <c r="D30" s="34">
        <f t="shared" si="5"/>
        <v>35</v>
      </c>
      <c r="E30" s="43">
        <v>11</v>
      </c>
      <c r="F30" s="45">
        <v>24</v>
      </c>
      <c r="G30" s="45">
        <v>1</v>
      </c>
      <c r="H30" s="45">
        <v>0</v>
      </c>
      <c r="I30" s="34">
        <f t="shared" si="6"/>
        <v>34</v>
      </c>
      <c r="J30" s="34">
        <f t="shared" si="7"/>
        <v>26</v>
      </c>
      <c r="K30" s="34">
        <f t="shared" si="8"/>
        <v>15</v>
      </c>
      <c r="L30" s="45">
        <v>15</v>
      </c>
      <c r="M30" s="45">
        <v>0</v>
      </c>
      <c r="N30" s="216">
        <v>11</v>
      </c>
      <c r="O30" s="45">
        <v>0</v>
      </c>
      <c r="P30" s="43">
        <f>'[2]04 Duy Tien'!P13</f>
        <v>0</v>
      </c>
      <c r="Q30" s="52">
        <f t="shared" si="3"/>
        <v>8</v>
      </c>
      <c r="R30" s="43">
        <f>'[2]04 Duy Tien'!R13</f>
        <v>0</v>
      </c>
      <c r="S30" s="146">
        <v>0</v>
      </c>
      <c r="T30" s="45">
        <f t="shared" si="4"/>
        <v>19</v>
      </c>
      <c r="U30" s="27">
        <f t="shared" si="1"/>
        <v>0.5769230769230769</v>
      </c>
      <c r="V30" s="28">
        <f t="shared" si="9"/>
        <v>34</v>
      </c>
      <c r="W30" s="46">
        <f t="shared" si="2"/>
        <v>34</v>
      </c>
      <c r="X30" s="29">
        <f t="shared" si="10"/>
        <v>0</v>
      </c>
    </row>
    <row r="31" spans="1:24" s="30" customFormat="1" ht="20.25" customHeight="1">
      <c r="A31" s="41">
        <v>3.4</v>
      </c>
      <c r="B31" s="42" t="s">
        <v>68</v>
      </c>
      <c r="C31" s="43">
        <f>F31</f>
        <v>8</v>
      </c>
      <c r="D31" s="34">
        <f t="shared" si="5"/>
        <v>9</v>
      </c>
      <c r="E31" s="43">
        <v>1</v>
      </c>
      <c r="F31" s="45">
        <v>8</v>
      </c>
      <c r="G31" s="45">
        <v>0</v>
      </c>
      <c r="H31" s="45">
        <v>0</v>
      </c>
      <c r="I31" s="34">
        <f t="shared" si="6"/>
        <v>9</v>
      </c>
      <c r="J31" s="34">
        <f t="shared" si="7"/>
        <v>5</v>
      </c>
      <c r="K31" s="34">
        <f t="shared" si="8"/>
        <v>0</v>
      </c>
      <c r="L31" s="45">
        <v>0</v>
      </c>
      <c r="M31" s="45">
        <v>0</v>
      </c>
      <c r="N31" s="216">
        <v>5</v>
      </c>
      <c r="O31" s="45">
        <v>0</v>
      </c>
      <c r="P31" s="43">
        <f>'[2]04 Duy Tien'!P14</f>
        <v>0</v>
      </c>
      <c r="Q31" s="52">
        <f t="shared" si="3"/>
        <v>4</v>
      </c>
      <c r="R31" s="43">
        <f>'[2]04 Duy Tien'!R14</f>
        <v>0</v>
      </c>
      <c r="S31" s="146">
        <v>0</v>
      </c>
      <c r="T31" s="45">
        <f t="shared" si="4"/>
        <v>9</v>
      </c>
      <c r="U31" s="27">
        <f t="shared" si="1"/>
        <v>0</v>
      </c>
      <c r="V31" s="28">
        <f t="shared" si="9"/>
        <v>9</v>
      </c>
      <c r="W31" s="46">
        <f t="shared" si="2"/>
        <v>9</v>
      </c>
      <c r="X31" s="29">
        <f t="shared" si="10"/>
        <v>0</v>
      </c>
    </row>
    <row r="32" spans="1:24" s="30" customFormat="1" ht="20.25" customHeight="1">
      <c r="A32" s="41"/>
      <c r="B32" s="42" t="s">
        <v>69</v>
      </c>
      <c r="C32" s="43">
        <f>F32</f>
        <v>12</v>
      </c>
      <c r="D32" s="34">
        <f t="shared" si="5"/>
        <v>44</v>
      </c>
      <c r="E32" s="43">
        <v>32</v>
      </c>
      <c r="F32" s="45">
        <v>12</v>
      </c>
      <c r="G32" s="45">
        <v>0</v>
      </c>
      <c r="H32" s="45">
        <v>0</v>
      </c>
      <c r="I32" s="34">
        <f t="shared" si="6"/>
        <v>44</v>
      </c>
      <c r="J32" s="34">
        <f t="shared" si="7"/>
        <v>44</v>
      </c>
      <c r="K32" s="34">
        <f t="shared" si="8"/>
        <v>5</v>
      </c>
      <c r="L32" s="45">
        <v>5</v>
      </c>
      <c r="M32" s="45">
        <v>0</v>
      </c>
      <c r="N32" s="216">
        <v>39</v>
      </c>
      <c r="O32" s="45">
        <v>0</v>
      </c>
      <c r="P32" s="43">
        <f>'[2]04 Duy Tien'!P15</f>
        <v>0</v>
      </c>
      <c r="Q32" s="52">
        <f t="shared" si="3"/>
        <v>0</v>
      </c>
      <c r="R32" s="43">
        <f>'[2]04 Duy Tien'!R15</f>
        <v>0</v>
      </c>
      <c r="S32" s="146">
        <v>0</v>
      </c>
      <c r="T32" s="45">
        <f t="shared" si="4"/>
        <v>39</v>
      </c>
      <c r="U32" s="27">
        <f t="shared" si="1"/>
        <v>0.11363636363636363</v>
      </c>
      <c r="V32" s="28">
        <f t="shared" si="9"/>
        <v>44</v>
      </c>
      <c r="W32" s="46"/>
      <c r="X32" s="29"/>
    </row>
    <row r="33" spans="1:24" s="40" customFormat="1" ht="22.5" customHeight="1">
      <c r="A33" s="49">
        <v>4</v>
      </c>
      <c r="B33" s="32" t="s">
        <v>70</v>
      </c>
      <c r="C33" s="47">
        <f>SUM(C34:C38)</f>
        <v>123</v>
      </c>
      <c r="D33" s="33">
        <f t="shared" si="5"/>
        <v>172</v>
      </c>
      <c r="E33" s="47">
        <f>SUM(E34:E38)</f>
        <v>49</v>
      </c>
      <c r="F33" s="35">
        <f>SUM(F34:F38)</f>
        <v>123</v>
      </c>
      <c r="G33" s="35">
        <f>SUM(G34:G38)</f>
        <v>1</v>
      </c>
      <c r="H33" s="35">
        <f>SUM(H34:H38)</f>
        <v>0</v>
      </c>
      <c r="I33" s="33">
        <f t="shared" si="6"/>
        <v>171</v>
      </c>
      <c r="J33" s="33">
        <f t="shared" si="7"/>
        <v>164</v>
      </c>
      <c r="K33" s="33">
        <f t="shared" si="8"/>
        <v>75</v>
      </c>
      <c r="L33" s="35">
        <f>SUM(L34:L38)</f>
        <v>75</v>
      </c>
      <c r="M33" s="35">
        <f>SUM(M34:M38)</f>
        <v>0</v>
      </c>
      <c r="N33" s="35">
        <f>SUM(N34:N38)</f>
        <v>88</v>
      </c>
      <c r="O33" s="35">
        <f>SUM(O34:O38)</f>
        <v>0</v>
      </c>
      <c r="P33" s="35">
        <f>SUM(P34:P38)</f>
        <v>1</v>
      </c>
      <c r="Q33" s="37">
        <f t="shared" si="3"/>
        <v>7</v>
      </c>
      <c r="R33" s="48"/>
      <c r="S33" s="47">
        <f>SUM(S34:S38)</f>
        <v>0</v>
      </c>
      <c r="T33" s="37">
        <f t="shared" si="4"/>
        <v>96</v>
      </c>
      <c r="U33" s="39">
        <f t="shared" si="1"/>
        <v>0.4573170731707317</v>
      </c>
      <c r="V33" s="28">
        <f t="shared" si="9"/>
        <v>171</v>
      </c>
      <c r="W33" s="29">
        <f t="shared" si="2"/>
        <v>171</v>
      </c>
      <c r="X33" s="29">
        <f t="shared" si="10"/>
        <v>0</v>
      </c>
    </row>
    <row r="34" spans="1:24" s="30" customFormat="1" ht="20.25" customHeight="1">
      <c r="A34" s="41">
        <v>4.1</v>
      </c>
      <c r="B34" s="42" t="s">
        <v>71</v>
      </c>
      <c r="C34" s="53">
        <f>F34</f>
        <v>35</v>
      </c>
      <c r="D34" s="34">
        <f t="shared" si="5"/>
        <v>53</v>
      </c>
      <c r="E34" s="53">
        <v>18</v>
      </c>
      <c r="F34" s="45">
        <v>35</v>
      </c>
      <c r="G34" s="45">
        <v>0</v>
      </c>
      <c r="H34" s="45">
        <v>0</v>
      </c>
      <c r="I34" s="34">
        <f t="shared" si="6"/>
        <v>53</v>
      </c>
      <c r="J34" s="34">
        <f t="shared" si="7"/>
        <v>52</v>
      </c>
      <c r="K34" s="34">
        <f t="shared" si="8"/>
        <v>25</v>
      </c>
      <c r="L34" s="45">
        <v>25</v>
      </c>
      <c r="M34" s="45">
        <v>0</v>
      </c>
      <c r="N34" s="45">
        <v>26</v>
      </c>
      <c r="O34" s="45">
        <v>0</v>
      </c>
      <c r="P34" s="53">
        <f>'[2]04 Kim Bang'!P11</f>
        <v>1</v>
      </c>
      <c r="Q34" s="52">
        <f t="shared" si="3"/>
        <v>1</v>
      </c>
      <c r="R34" s="53">
        <f>'[2]04 Kim Bang'!R11</f>
        <v>0</v>
      </c>
      <c r="S34" s="146">
        <v>0</v>
      </c>
      <c r="T34" s="45">
        <f t="shared" si="4"/>
        <v>28</v>
      </c>
      <c r="U34" s="27">
        <f t="shared" si="1"/>
        <v>0.4807692307692308</v>
      </c>
      <c r="V34" s="28">
        <f t="shared" si="9"/>
        <v>53</v>
      </c>
      <c r="W34" s="46">
        <f t="shared" si="2"/>
        <v>53</v>
      </c>
      <c r="X34" s="29">
        <f t="shared" si="10"/>
        <v>0</v>
      </c>
    </row>
    <row r="35" spans="1:24" s="30" customFormat="1" ht="20.25" customHeight="1">
      <c r="A35" s="41">
        <v>4.2</v>
      </c>
      <c r="B35" s="42" t="s">
        <v>72</v>
      </c>
      <c r="C35" s="53">
        <f>F35</f>
        <v>25</v>
      </c>
      <c r="D35" s="34">
        <f t="shared" si="5"/>
        <v>33</v>
      </c>
      <c r="E35" s="53">
        <v>8</v>
      </c>
      <c r="F35" s="45">
        <v>25</v>
      </c>
      <c r="G35" s="45">
        <v>0</v>
      </c>
      <c r="H35" s="45">
        <v>0</v>
      </c>
      <c r="I35" s="34">
        <f t="shared" si="6"/>
        <v>33</v>
      </c>
      <c r="J35" s="34">
        <f t="shared" si="7"/>
        <v>33</v>
      </c>
      <c r="K35" s="34">
        <f t="shared" si="8"/>
        <v>15</v>
      </c>
      <c r="L35" s="45">
        <v>15</v>
      </c>
      <c r="M35" s="45">
        <v>0</v>
      </c>
      <c r="N35" s="45">
        <v>18</v>
      </c>
      <c r="O35" s="45">
        <v>0</v>
      </c>
      <c r="P35" s="53">
        <f>'[2]04 Kim Bang'!P12</f>
        <v>0</v>
      </c>
      <c r="Q35" s="52">
        <f t="shared" si="3"/>
        <v>0</v>
      </c>
      <c r="R35" s="53">
        <f>'[2]04 Kim Bang'!R12</f>
        <v>0</v>
      </c>
      <c r="S35" s="146">
        <v>0</v>
      </c>
      <c r="T35" s="45">
        <f t="shared" si="4"/>
        <v>18</v>
      </c>
      <c r="U35" s="27">
        <f t="shared" si="1"/>
        <v>0.45454545454545453</v>
      </c>
      <c r="V35" s="28">
        <f t="shared" si="9"/>
        <v>33</v>
      </c>
      <c r="W35" s="46">
        <f t="shared" si="2"/>
        <v>33</v>
      </c>
      <c r="X35" s="29">
        <f t="shared" si="10"/>
        <v>0</v>
      </c>
    </row>
    <row r="36" spans="1:24" s="30" customFormat="1" ht="20.25" customHeight="1">
      <c r="A36" s="41">
        <v>4.3</v>
      </c>
      <c r="B36" s="42" t="s">
        <v>73</v>
      </c>
      <c r="C36" s="53">
        <f>F36</f>
        <v>26</v>
      </c>
      <c r="D36" s="34">
        <f t="shared" si="5"/>
        <v>36</v>
      </c>
      <c r="E36" s="53">
        <v>10</v>
      </c>
      <c r="F36" s="45">
        <v>26</v>
      </c>
      <c r="G36" s="45">
        <v>0</v>
      </c>
      <c r="H36" s="45">
        <v>0</v>
      </c>
      <c r="I36" s="34">
        <f t="shared" si="6"/>
        <v>36</v>
      </c>
      <c r="J36" s="34">
        <f t="shared" si="7"/>
        <v>31</v>
      </c>
      <c r="K36" s="34">
        <f t="shared" si="8"/>
        <v>19</v>
      </c>
      <c r="L36" s="45">
        <v>19</v>
      </c>
      <c r="M36" s="45">
        <v>0</v>
      </c>
      <c r="N36" s="45">
        <v>12</v>
      </c>
      <c r="O36" s="45">
        <v>0</v>
      </c>
      <c r="P36" s="53">
        <f>'[2]04 Kim Bang'!P13</f>
        <v>0</v>
      </c>
      <c r="Q36" s="52">
        <f t="shared" si="3"/>
        <v>5</v>
      </c>
      <c r="R36" s="53">
        <f>'[2]04 Kim Bang'!R13</f>
        <v>0</v>
      </c>
      <c r="S36" s="146">
        <v>0</v>
      </c>
      <c r="T36" s="45">
        <f t="shared" si="4"/>
        <v>17</v>
      </c>
      <c r="U36" s="27">
        <f t="shared" si="1"/>
        <v>0.6129032258064516</v>
      </c>
      <c r="V36" s="28">
        <f t="shared" si="9"/>
        <v>36</v>
      </c>
      <c r="W36" s="46">
        <f t="shared" si="2"/>
        <v>36</v>
      </c>
      <c r="X36" s="29">
        <f t="shared" si="10"/>
        <v>0</v>
      </c>
    </row>
    <row r="37" spans="1:24" s="30" customFormat="1" ht="20.25" customHeight="1">
      <c r="A37" s="41">
        <v>4.4</v>
      </c>
      <c r="B37" s="42" t="s">
        <v>74</v>
      </c>
      <c r="C37" s="53">
        <f>F37</f>
        <v>23</v>
      </c>
      <c r="D37" s="34">
        <f t="shared" si="5"/>
        <v>32</v>
      </c>
      <c r="E37" s="53">
        <v>9</v>
      </c>
      <c r="F37" s="45">
        <v>23</v>
      </c>
      <c r="G37" s="45">
        <v>0</v>
      </c>
      <c r="H37" s="45">
        <v>0</v>
      </c>
      <c r="I37" s="34">
        <f t="shared" si="6"/>
        <v>32</v>
      </c>
      <c r="J37" s="34">
        <f t="shared" si="7"/>
        <v>31</v>
      </c>
      <c r="K37" s="34">
        <f t="shared" si="8"/>
        <v>8</v>
      </c>
      <c r="L37" s="45">
        <v>8</v>
      </c>
      <c r="M37" s="45">
        <v>0</v>
      </c>
      <c r="N37" s="45">
        <v>23</v>
      </c>
      <c r="O37" s="45">
        <v>0</v>
      </c>
      <c r="P37" s="53">
        <f>'[2]04 Kim Bang'!P14</f>
        <v>0</v>
      </c>
      <c r="Q37" s="52">
        <f t="shared" si="3"/>
        <v>1</v>
      </c>
      <c r="R37" s="53">
        <f>'[2]04 Kim Bang'!R14</f>
        <v>0</v>
      </c>
      <c r="S37" s="146">
        <v>0</v>
      </c>
      <c r="T37" s="45">
        <f t="shared" si="4"/>
        <v>24</v>
      </c>
      <c r="U37" s="27">
        <f t="shared" si="1"/>
        <v>0.25806451612903225</v>
      </c>
      <c r="V37" s="28">
        <f t="shared" si="9"/>
        <v>32</v>
      </c>
      <c r="W37" s="46">
        <f t="shared" si="2"/>
        <v>32</v>
      </c>
      <c r="X37" s="29">
        <f t="shared" si="10"/>
        <v>0</v>
      </c>
    </row>
    <row r="38" spans="1:24" s="30" customFormat="1" ht="20.25" customHeight="1">
      <c r="A38" s="41">
        <v>4.5</v>
      </c>
      <c r="B38" s="42" t="s">
        <v>75</v>
      </c>
      <c r="C38" s="53">
        <f>F38</f>
        <v>14</v>
      </c>
      <c r="D38" s="34">
        <f t="shared" si="5"/>
        <v>18</v>
      </c>
      <c r="E38" s="53">
        <v>4</v>
      </c>
      <c r="F38" s="45">
        <v>14</v>
      </c>
      <c r="G38" s="45">
        <v>1</v>
      </c>
      <c r="H38" s="45">
        <v>0</v>
      </c>
      <c r="I38" s="34">
        <f t="shared" si="6"/>
        <v>17</v>
      </c>
      <c r="J38" s="34">
        <f t="shared" si="7"/>
        <v>17</v>
      </c>
      <c r="K38" s="34">
        <f t="shared" si="8"/>
        <v>8</v>
      </c>
      <c r="L38" s="45">
        <v>8</v>
      </c>
      <c r="M38" s="45">
        <v>0</v>
      </c>
      <c r="N38" s="45">
        <v>9</v>
      </c>
      <c r="O38" s="45">
        <v>0</v>
      </c>
      <c r="P38" s="53">
        <f>'[2]04 Kim Bang'!P15</f>
        <v>0</v>
      </c>
      <c r="Q38" s="52">
        <f t="shared" si="3"/>
        <v>0</v>
      </c>
      <c r="R38" s="53">
        <f>'[2]04 Kim Bang'!R15</f>
        <v>0</v>
      </c>
      <c r="S38" s="146">
        <v>0</v>
      </c>
      <c r="T38" s="45">
        <f t="shared" si="4"/>
        <v>9</v>
      </c>
      <c r="U38" s="27">
        <f t="shared" si="1"/>
        <v>0.47058823529411764</v>
      </c>
      <c r="V38" s="28">
        <f t="shared" si="9"/>
        <v>17</v>
      </c>
      <c r="W38" s="46">
        <f t="shared" si="2"/>
        <v>17</v>
      </c>
      <c r="X38" s="29">
        <f t="shared" si="10"/>
        <v>0</v>
      </c>
    </row>
    <row r="39" spans="1:24" s="40" customFormat="1" ht="21" customHeight="1">
      <c r="A39" s="49">
        <v>5</v>
      </c>
      <c r="B39" s="32" t="s">
        <v>76</v>
      </c>
      <c r="C39" s="51">
        <f>SUM(C40:C43)</f>
        <v>76</v>
      </c>
      <c r="D39" s="33">
        <f t="shared" si="5"/>
        <v>332</v>
      </c>
      <c r="E39" s="51">
        <f>SUM(E40:E43)</f>
        <v>184</v>
      </c>
      <c r="F39" s="35">
        <f>SUM(F40:F43)</f>
        <v>148</v>
      </c>
      <c r="G39" s="35">
        <f>SUM(G40:G43)</f>
        <v>2</v>
      </c>
      <c r="H39" s="35">
        <f>SUM(H40:H43)</f>
        <v>0</v>
      </c>
      <c r="I39" s="33">
        <f t="shared" si="6"/>
        <v>330</v>
      </c>
      <c r="J39" s="33">
        <f t="shared" si="7"/>
        <v>211</v>
      </c>
      <c r="K39" s="33">
        <f t="shared" si="8"/>
        <v>103</v>
      </c>
      <c r="L39" s="35">
        <f>SUM(L40:L43)</f>
        <v>101</v>
      </c>
      <c r="M39" s="35">
        <f>SUM(M40:M43)</f>
        <v>2</v>
      </c>
      <c r="N39" s="35">
        <f>SUM(N40:N43)</f>
        <v>108</v>
      </c>
      <c r="O39" s="35">
        <f>SUM(O40:O43)</f>
        <v>0</v>
      </c>
      <c r="P39" s="51">
        <f>SUM(P40:P43)</f>
        <v>0</v>
      </c>
      <c r="Q39" s="37">
        <f t="shared" si="3"/>
        <v>119</v>
      </c>
      <c r="R39" s="51">
        <f>SUM(R40:R43)</f>
        <v>0</v>
      </c>
      <c r="S39" s="47">
        <f>SUM(S40:S43)</f>
        <v>0</v>
      </c>
      <c r="T39" s="37">
        <f t="shared" si="4"/>
        <v>227</v>
      </c>
      <c r="U39" s="39">
        <f t="shared" si="1"/>
        <v>0.4881516587677725</v>
      </c>
      <c r="V39" s="28">
        <f t="shared" si="9"/>
        <v>330</v>
      </c>
      <c r="W39" s="29">
        <f t="shared" si="2"/>
        <v>330</v>
      </c>
      <c r="X39" s="29">
        <f t="shared" si="10"/>
        <v>0</v>
      </c>
    </row>
    <row r="40" spans="1:24" s="30" customFormat="1" ht="21" customHeight="1">
      <c r="A40" s="41">
        <v>5.1</v>
      </c>
      <c r="B40" s="42" t="s">
        <v>77</v>
      </c>
      <c r="C40" s="43">
        <v>13</v>
      </c>
      <c r="D40" s="34">
        <f t="shared" si="5"/>
        <v>90</v>
      </c>
      <c r="E40" s="43">
        <f>'[2]04 Thanh Liem'!E11</f>
        <v>58</v>
      </c>
      <c r="F40" s="45">
        <v>32</v>
      </c>
      <c r="G40" s="45">
        <v>1</v>
      </c>
      <c r="H40" s="45">
        <v>0</v>
      </c>
      <c r="I40" s="34">
        <f t="shared" si="6"/>
        <v>89</v>
      </c>
      <c r="J40" s="34">
        <f t="shared" si="7"/>
        <v>46</v>
      </c>
      <c r="K40" s="34">
        <f t="shared" si="8"/>
        <v>10</v>
      </c>
      <c r="L40" s="45">
        <v>10</v>
      </c>
      <c r="M40" s="45">
        <v>0</v>
      </c>
      <c r="N40" s="45">
        <v>36</v>
      </c>
      <c r="O40" s="45">
        <v>0</v>
      </c>
      <c r="P40" s="43">
        <f>'[2]04 Thanh Liem'!P11</f>
        <v>0</v>
      </c>
      <c r="Q40" s="52">
        <f t="shared" si="3"/>
        <v>43</v>
      </c>
      <c r="R40" s="43">
        <f>'[2]04 Thanh Liem'!R11</f>
        <v>0</v>
      </c>
      <c r="S40" s="146">
        <v>0</v>
      </c>
      <c r="T40" s="35">
        <f t="shared" si="4"/>
        <v>79</v>
      </c>
      <c r="U40" s="27">
        <f t="shared" si="1"/>
        <v>0.21739130434782608</v>
      </c>
      <c r="V40" s="28">
        <f t="shared" si="9"/>
        <v>89</v>
      </c>
      <c r="W40" s="46">
        <f t="shared" si="2"/>
        <v>89</v>
      </c>
      <c r="X40" s="29">
        <f t="shared" si="10"/>
        <v>0</v>
      </c>
    </row>
    <row r="41" spans="1:24" s="30" customFormat="1" ht="21" customHeight="1">
      <c r="A41" s="41">
        <v>5.2</v>
      </c>
      <c r="B41" s="42" t="s">
        <v>78</v>
      </c>
      <c r="C41" s="43">
        <v>14</v>
      </c>
      <c r="D41" s="34">
        <f>F41+E41</f>
        <v>17</v>
      </c>
      <c r="E41" s="43">
        <f>'[2]04 Thanh Liem'!E12</f>
        <v>2</v>
      </c>
      <c r="F41" s="45">
        <v>15</v>
      </c>
      <c r="G41" s="45">
        <v>0</v>
      </c>
      <c r="H41" s="45">
        <v>0</v>
      </c>
      <c r="I41" s="34">
        <f>D41-G41-H41</f>
        <v>17</v>
      </c>
      <c r="J41" s="34">
        <f>L41+M41+N41+P41</f>
        <v>17</v>
      </c>
      <c r="K41" s="34">
        <f>M41+L41</f>
        <v>12</v>
      </c>
      <c r="L41" s="45">
        <v>12</v>
      </c>
      <c r="M41" s="45">
        <v>0</v>
      </c>
      <c r="N41" s="45">
        <v>5</v>
      </c>
      <c r="O41" s="45">
        <v>0</v>
      </c>
      <c r="P41" s="43">
        <f>'[2]04 Thanh Liem'!P12</f>
        <v>0</v>
      </c>
      <c r="Q41" s="52">
        <f t="shared" si="3"/>
        <v>0</v>
      </c>
      <c r="R41" s="43">
        <f>'[2]04 Thanh Liem'!R12</f>
        <v>0</v>
      </c>
      <c r="S41" s="146">
        <v>0</v>
      </c>
      <c r="T41" s="45">
        <f>N41+O41+P41+Q41+R41+S41</f>
        <v>5</v>
      </c>
      <c r="U41" s="27">
        <f>IF(J41&lt;&gt;0,K41/J41,"")</f>
        <v>0.7058823529411765</v>
      </c>
      <c r="V41" s="28">
        <f t="shared" si="9"/>
        <v>17</v>
      </c>
      <c r="W41" s="46">
        <f>J41+Q41+S41</f>
        <v>17</v>
      </c>
      <c r="X41" s="29">
        <f t="shared" si="10"/>
        <v>0</v>
      </c>
    </row>
    <row r="42" spans="1:24" s="30" customFormat="1" ht="21" customHeight="1">
      <c r="A42" s="41">
        <v>5.3</v>
      </c>
      <c r="B42" s="42" t="s">
        <v>79</v>
      </c>
      <c r="C42" s="43">
        <v>27</v>
      </c>
      <c r="D42" s="34">
        <f t="shared" si="5"/>
        <v>110</v>
      </c>
      <c r="E42" s="43">
        <f>'[2]04 Thanh Liem'!E13</f>
        <v>60</v>
      </c>
      <c r="F42" s="45">
        <v>50</v>
      </c>
      <c r="G42" s="45">
        <v>1</v>
      </c>
      <c r="H42" s="45">
        <v>0</v>
      </c>
      <c r="I42" s="34">
        <f>D42-G42-H42</f>
        <v>109</v>
      </c>
      <c r="J42" s="34">
        <f>L42+M42+N42+P42</f>
        <v>75</v>
      </c>
      <c r="K42" s="34">
        <f>M42+L42</f>
        <v>43</v>
      </c>
      <c r="L42" s="45">
        <v>41</v>
      </c>
      <c r="M42" s="45">
        <v>2</v>
      </c>
      <c r="N42" s="45">
        <v>32</v>
      </c>
      <c r="O42" s="45">
        <v>0</v>
      </c>
      <c r="P42" s="43">
        <f>'[2]04 Thanh Liem'!P13</f>
        <v>0</v>
      </c>
      <c r="Q42" s="52">
        <f t="shared" si="3"/>
        <v>34</v>
      </c>
      <c r="R42" s="43">
        <f>'[2]04 Thanh Liem'!R13</f>
        <v>0</v>
      </c>
      <c r="S42" s="146">
        <v>0</v>
      </c>
      <c r="T42" s="45">
        <f>N42+O42+P42+Q42+R42+S42</f>
        <v>66</v>
      </c>
      <c r="U42" s="27">
        <f>IF(J42&lt;&gt;0,K42/J42,"")</f>
        <v>0.5733333333333334</v>
      </c>
      <c r="V42" s="28">
        <f t="shared" si="9"/>
        <v>109</v>
      </c>
      <c r="W42" s="46">
        <f>J42+Q42+S42</f>
        <v>109</v>
      </c>
      <c r="X42" s="29">
        <f t="shared" si="10"/>
        <v>0</v>
      </c>
    </row>
    <row r="43" spans="1:24" s="30" customFormat="1" ht="21" customHeight="1">
      <c r="A43" s="41">
        <v>5.4</v>
      </c>
      <c r="B43" s="42" t="s">
        <v>80</v>
      </c>
      <c r="C43" s="43">
        <v>22</v>
      </c>
      <c r="D43" s="34">
        <f t="shared" si="5"/>
        <v>115</v>
      </c>
      <c r="E43" s="43">
        <f>'[2]04 Thanh Liem'!E14</f>
        <v>64</v>
      </c>
      <c r="F43" s="45">
        <v>51</v>
      </c>
      <c r="G43" s="45">
        <v>0</v>
      </c>
      <c r="H43" s="45">
        <v>0</v>
      </c>
      <c r="I43" s="34">
        <f t="shared" si="6"/>
        <v>115</v>
      </c>
      <c r="J43" s="34">
        <f t="shared" si="7"/>
        <v>73</v>
      </c>
      <c r="K43" s="34">
        <f t="shared" si="8"/>
        <v>38</v>
      </c>
      <c r="L43" s="45">
        <v>38</v>
      </c>
      <c r="M43" s="45">
        <v>0</v>
      </c>
      <c r="N43" s="45">
        <v>35</v>
      </c>
      <c r="O43" s="45">
        <v>0</v>
      </c>
      <c r="P43" s="43">
        <f>'[2]04 Thanh Liem'!P14</f>
        <v>0</v>
      </c>
      <c r="Q43" s="52">
        <f t="shared" si="3"/>
        <v>42</v>
      </c>
      <c r="R43" s="43">
        <f>'[2]04 Thanh Liem'!R14</f>
        <v>0</v>
      </c>
      <c r="S43" s="146">
        <v>0</v>
      </c>
      <c r="T43" s="45">
        <f>N43+O43+P43+Q43+R43+S43</f>
        <v>77</v>
      </c>
      <c r="U43" s="27">
        <f>IF(J43&lt;&gt;0,K43/J43,"")</f>
        <v>0.5205479452054794</v>
      </c>
      <c r="V43" s="28">
        <f t="shared" si="9"/>
        <v>115</v>
      </c>
      <c r="W43" s="46">
        <f t="shared" si="2"/>
        <v>115</v>
      </c>
      <c r="X43" s="29">
        <f t="shared" si="10"/>
        <v>0</v>
      </c>
    </row>
    <row r="44" spans="1:24" s="40" customFormat="1" ht="24" customHeight="1">
      <c r="A44" s="49">
        <v>6</v>
      </c>
      <c r="B44" s="32" t="s">
        <v>81</v>
      </c>
      <c r="C44" s="47">
        <f>SUM(C45:C48)</f>
        <v>210</v>
      </c>
      <c r="D44" s="33">
        <f t="shared" si="5"/>
        <v>480</v>
      </c>
      <c r="E44" s="47">
        <f>SUM(E45:E48)</f>
        <v>213</v>
      </c>
      <c r="F44" s="35">
        <f>SUM(F45:F48)</f>
        <v>267</v>
      </c>
      <c r="G44" s="35">
        <f>SUM(G45:G48)</f>
        <v>1</v>
      </c>
      <c r="H44" s="35">
        <f>SUM(H45:H48)</f>
        <v>0</v>
      </c>
      <c r="I44" s="33">
        <f t="shared" si="6"/>
        <v>479</v>
      </c>
      <c r="J44" s="33">
        <f t="shared" si="7"/>
        <v>381</v>
      </c>
      <c r="K44" s="33">
        <f t="shared" si="8"/>
        <v>156</v>
      </c>
      <c r="L44" s="35">
        <f>SUM(L45:L48)</f>
        <v>155</v>
      </c>
      <c r="M44" s="35">
        <f>SUM(M45:M48)</f>
        <v>1</v>
      </c>
      <c r="N44" s="35">
        <f>SUM(N45:N48)</f>
        <v>225</v>
      </c>
      <c r="O44" s="35">
        <f>SUM(O45:O48)</f>
        <v>0</v>
      </c>
      <c r="P44" s="48">
        <f>SUM(P45:P48)</f>
        <v>0</v>
      </c>
      <c r="Q44" s="37">
        <f t="shared" si="3"/>
        <v>98</v>
      </c>
      <c r="R44" s="48">
        <f>SUM(R45:R48)</f>
        <v>0</v>
      </c>
      <c r="S44" s="47">
        <f>SUM(S45:S48)</f>
        <v>0</v>
      </c>
      <c r="T44" s="37">
        <f t="shared" si="4"/>
        <v>323</v>
      </c>
      <c r="U44" s="39">
        <f t="shared" si="1"/>
        <v>0.4094488188976378</v>
      </c>
      <c r="V44" s="28">
        <f t="shared" si="9"/>
        <v>479</v>
      </c>
      <c r="W44" s="29">
        <f t="shared" si="2"/>
        <v>479</v>
      </c>
      <c r="X44" s="29">
        <f t="shared" si="10"/>
        <v>0</v>
      </c>
    </row>
    <row r="45" spans="1:24" s="30" customFormat="1" ht="21" customHeight="1">
      <c r="A45" s="41">
        <v>6.1</v>
      </c>
      <c r="B45" s="42" t="s">
        <v>82</v>
      </c>
      <c r="C45" s="149">
        <v>86</v>
      </c>
      <c r="D45" s="34">
        <f t="shared" si="5"/>
        <v>175</v>
      </c>
      <c r="E45" s="149">
        <v>70</v>
      </c>
      <c r="F45" s="45">
        <v>105</v>
      </c>
      <c r="G45" s="45">
        <v>0</v>
      </c>
      <c r="H45" s="45">
        <v>0</v>
      </c>
      <c r="I45" s="34">
        <f t="shared" si="6"/>
        <v>175</v>
      </c>
      <c r="J45" s="34">
        <f t="shared" si="7"/>
        <v>140</v>
      </c>
      <c r="K45" s="34">
        <f t="shared" si="8"/>
        <v>58</v>
      </c>
      <c r="L45" s="45">
        <v>58</v>
      </c>
      <c r="M45" s="45">
        <v>0</v>
      </c>
      <c r="N45" s="45">
        <v>82</v>
      </c>
      <c r="O45" s="45">
        <v>0</v>
      </c>
      <c r="P45" s="43">
        <f>'[2]04 Phu Ly'!P11</f>
        <v>0</v>
      </c>
      <c r="Q45" s="52">
        <f t="shared" si="3"/>
        <v>35</v>
      </c>
      <c r="R45" s="43">
        <f>'[2]04 Phu Ly'!R11</f>
        <v>0</v>
      </c>
      <c r="S45" s="146">
        <v>0</v>
      </c>
      <c r="T45" s="45">
        <f t="shared" si="4"/>
        <v>117</v>
      </c>
      <c r="U45" s="27">
        <f t="shared" si="1"/>
        <v>0.4142857142857143</v>
      </c>
      <c r="V45" s="28">
        <f t="shared" si="9"/>
        <v>175</v>
      </c>
      <c r="W45" s="46">
        <f t="shared" si="2"/>
        <v>175</v>
      </c>
      <c r="X45" s="29">
        <f t="shared" si="10"/>
        <v>0</v>
      </c>
    </row>
    <row r="46" spans="1:24" s="30" customFormat="1" ht="21" customHeight="1">
      <c r="A46" s="41">
        <v>6.3</v>
      </c>
      <c r="B46" s="42" t="s">
        <v>83</v>
      </c>
      <c r="C46" s="149">
        <v>47</v>
      </c>
      <c r="D46" s="34">
        <f t="shared" si="5"/>
        <v>133</v>
      </c>
      <c r="E46" s="149">
        <v>62</v>
      </c>
      <c r="F46" s="45">
        <v>71</v>
      </c>
      <c r="G46" s="45">
        <v>1</v>
      </c>
      <c r="H46" s="45">
        <v>0</v>
      </c>
      <c r="I46" s="34">
        <f t="shared" si="6"/>
        <v>132</v>
      </c>
      <c r="J46" s="34">
        <f t="shared" si="7"/>
        <v>108</v>
      </c>
      <c r="K46" s="34">
        <f t="shared" si="8"/>
        <v>38</v>
      </c>
      <c r="L46" s="45">
        <v>37</v>
      </c>
      <c r="M46" s="45">
        <v>1</v>
      </c>
      <c r="N46" s="45">
        <v>70</v>
      </c>
      <c r="O46" s="45">
        <v>0</v>
      </c>
      <c r="P46" s="43">
        <f>'[2]04 Phu Ly'!P12</f>
        <v>0</v>
      </c>
      <c r="Q46" s="52">
        <f t="shared" si="3"/>
        <v>24</v>
      </c>
      <c r="R46" s="43">
        <f>'[2]04 Phu Ly'!R12</f>
        <v>0</v>
      </c>
      <c r="S46" s="146">
        <v>0</v>
      </c>
      <c r="T46" s="45">
        <f t="shared" si="4"/>
        <v>94</v>
      </c>
      <c r="U46" s="27">
        <f t="shared" si="1"/>
        <v>0.35185185185185186</v>
      </c>
      <c r="V46" s="28">
        <f t="shared" si="9"/>
        <v>132</v>
      </c>
      <c r="W46" s="46">
        <f t="shared" si="2"/>
        <v>132</v>
      </c>
      <c r="X46" s="29">
        <f t="shared" si="10"/>
        <v>0</v>
      </c>
    </row>
    <row r="47" spans="1:24" s="30" customFormat="1" ht="21" customHeight="1">
      <c r="A47" s="41">
        <v>6.4</v>
      </c>
      <c r="B47" s="42" t="s">
        <v>84</v>
      </c>
      <c r="C47" s="149">
        <v>71</v>
      </c>
      <c r="D47" s="34">
        <f t="shared" si="5"/>
        <v>163</v>
      </c>
      <c r="E47" s="149">
        <v>81</v>
      </c>
      <c r="F47" s="45">
        <v>82</v>
      </c>
      <c r="G47" s="45">
        <v>0</v>
      </c>
      <c r="H47" s="45">
        <v>0</v>
      </c>
      <c r="I47" s="34">
        <f t="shared" si="6"/>
        <v>163</v>
      </c>
      <c r="J47" s="34">
        <f t="shared" si="7"/>
        <v>124</v>
      </c>
      <c r="K47" s="34">
        <f t="shared" si="8"/>
        <v>59</v>
      </c>
      <c r="L47" s="45">
        <v>59</v>
      </c>
      <c r="M47" s="45">
        <v>0</v>
      </c>
      <c r="N47" s="45">
        <v>65</v>
      </c>
      <c r="O47" s="45">
        <v>0</v>
      </c>
      <c r="P47" s="43">
        <f>'[2]04 Phu Ly'!P13</f>
        <v>0</v>
      </c>
      <c r="Q47" s="52">
        <f t="shared" si="3"/>
        <v>39</v>
      </c>
      <c r="R47" s="43">
        <f>'[2]04 Phu Ly'!R13</f>
        <v>0</v>
      </c>
      <c r="S47" s="146">
        <v>0</v>
      </c>
      <c r="T47" s="45">
        <f t="shared" si="4"/>
        <v>104</v>
      </c>
      <c r="U47" s="27">
        <f t="shared" si="1"/>
        <v>0.47580645161290325</v>
      </c>
      <c r="V47" s="28">
        <f t="shared" si="9"/>
        <v>163</v>
      </c>
      <c r="W47" s="46">
        <f t="shared" si="2"/>
        <v>163</v>
      </c>
      <c r="X47" s="29">
        <f t="shared" si="10"/>
        <v>0</v>
      </c>
    </row>
    <row r="48" spans="1:24" s="30" customFormat="1" ht="21" customHeight="1">
      <c r="A48" s="41">
        <v>6.5</v>
      </c>
      <c r="B48" s="42" t="s">
        <v>85</v>
      </c>
      <c r="C48" s="150">
        <v>6</v>
      </c>
      <c r="D48" s="34">
        <f t="shared" si="5"/>
        <v>9</v>
      </c>
      <c r="E48" s="150"/>
      <c r="F48" s="45">
        <v>9</v>
      </c>
      <c r="G48" s="45">
        <v>0</v>
      </c>
      <c r="H48" s="45">
        <v>0</v>
      </c>
      <c r="I48" s="34">
        <f t="shared" si="6"/>
        <v>9</v>
      </c>
      <c r="J48" s="34">
        <f t="shared" si="7"/>
        <v>9</v>
      </c>
      <c r="K48" s="34">
        <f t="shared" si="8"/>
        <v>1</v>
      </c>
      <c r="L48" s="45">
        <v>1</v>
      </c>
      <c r="M48" s="45">
        <v>0</v>
      </c>
      <c r="N48" s="45">
        <v>8</v>
      </c>
      <c r="O48" s="45">
        <v>0</v>
      </c>
      <c r="P48" s="43">
        <f>'[2]04 Phu Ly'!P14</f>
        <v>0</v>
      </c>
      <c r="Q48" s="52">
        <f t="shared" si="3"/>
        <v>0</v>
      </c>
      <c r="R48" s="43">
        <f>'[2]04 Phu Ly'!R14</f>
        <v>0</v>
      </c>
      <c r="S48" s="146">
        <v>0</v>
      </c>
      <c r="T48" s="45">
        <f t="shared" si="4"/>
        <v>8</v>
      </c>
      <c r="U48" s="27">
        <f t="shared" si="1"/>
        <v>0.1111111111111111</v>
      </c>
      <c r="V48" s="28">
        <f t="shared" si="9"/>
        <v>9</v>
      </c>
      <c r="W48" s="46">
        <f t="shared" si="2"/>
        <v>9</v>
      </c>
      <c r="X48" s="29">
        <f t="shared" si="10"/>
        <v>0</v>
      </c>
    </row>
    <row r="49" spans="1:24" s="58" customFormat="1" ht="18" customHeight="1">
      <c r="A49" s="159"/>
      <c r="B49" s="160"/>
      <c r="C49" s="160"/>
      <c r="D49" s="160"/>
      <c r="E49" s="160"/>
      <c r="F49" s="54"/>
      <c r="G49" s="54"/>
      <c r="H49" s="54"/>
      <c r="I49" s="55"/>
      <c r="J49" s="55"/>
      <c r="K49" s="55"/>
      <c r="L49" s="56"/>
      <c r="M49" s="56"/>
      <c r="N49" s="161" t="s">
        <v>117</v>
      </c>
      <c r="O49" s="162"/>
      <c r="P49" s="162"/>
      <c r="Q49" s="162"/>
      <c r="R49" s="162"/>
      <c r="S49" s="162"/>
      <c r="T49" s="162"/>
      <c r="U49" s="162"/>
      <c r="V49" s="57"/>
      <c r="W49" s="57"/>
      <c r="X49" s="57"/>
    </row>
    <row r="50" spans="1:21" ht="15.75" customHeight="1">
      <c r="A50" s="163" t="s">
        <v>86</v>
      </c>
      <c r="B50" s="164"/>
      <c r="C50" s="164"/>
      <c r="D50" s="164"/>
      <c r="E50" s="164"/>
      <c r="F50" s="59"/>
      <c r="G50" s="59"/>
      <c r="H50" s="59"/>
      <c r="I50" s="60"/>
      <c r="J50" s="60"/>
      <c r="K50" s="60"/>
      <c r="L50" s="61"/>
      <c r="M50" s="61"/>
      <c r="N50" s="165" t="str">
        <f>'[3]TT'!C5</f>
        <v>PHÓ CỤC TRƯỞNG</v>
      </c>
      <c r="O50" s="165"/>
      <c r="P50" s="165"/>
      <c r="Q50" s="165"/>
      <c r="R50" s="165"/>
      <c r="S50" s="165"/>
      <c r="T50" s="165"/>
      <c r="U50" s="165"/>
    </row>
    <row r="51" spans="1:21" ht="57.75" customHeight="1">
      <c r="A51" s="62"/>
      <c r="B51" s="59"/>
      <c r="C51" s="62"/>
      <c r="D51" s="62"/>
      <c r="E51" s="63"/>
      <c r="F51" s="64"/>
      <c r="G51" s="64"/>
      <c r="H51" s="64"/>
      <c r="I51" s="60"/>
      <c r="J51" s="60"/>
      <c r="K51" s="60"/>
      <c r="L51" s="61"/>
      <c r="M51" s="61"/>
      <c r="N51" s="61"/>
      <c r="O51" s="61"/>
      <c r="P51" s="65"/>
      <c r="Q51" s="66"/>
      <c r="R51" s="64"/>
      <c r="S51" s="60"/>
      <c r="T51" s="67"/>
      <c r="U51" s="67"/>
    </row>
    <row r="52" spans="1:21" ht="15.75" customHeight="1">
      <c r="A52" s="154" t="str">
        <f>'[1]TT'!C6</f>
        <v>TRẦN ĐỨC TOẢN</v>
      </c>
      <c r="B52" s="154"/>
      <c r="C52" s="154"/>
      <c r="D52" s="154"/>
      <c r="E52" s="154"/>
      <c r="F52" s="68" t="s">
        <v>87</v>
      </c>
      <c r="G52" s="68"/>
      <c r="H52" s="68"/>
      <c r="I52" s="68"/>
      <c r="J52" s="68"/>
      <c r="K52" s="68"/>
      <c r="L52" s="69"/>
      <c r="M52" s="69"/>
      <c r="N52" s="155" t="str">
        <f>'[3]TT'!C3</f>
        <v>Vũ Ngọc Phương</v>
      </c>
      <c r="O52" s="155"/>
      <c r="P52" s="155"/>
      <c r="Q52" s="155"/>
      <c r="R52" s="155"/>
      <c r="S52" s="155"/>
      <c r="T52" s="155"/>
      <c r="U52" s="155"/>
    </row>
    <row r="53" spans="1:21" ht="15.75">
      <c r="A53" s="68"/>
      <c r="B53" s="68"/>
      <c r="C53" s="68"/>
      <c r="D53" s="68"/>
      <c r="E53" s="70"/>
      <c r="F53" s="68"/>
      <c r="G53" s="68"/>
      <c r="H53" s="68"/>
      <c r="I53" s="68"/>
      <c r="J53" s="68"/>
      <c r="K53" s="68"/>
      <c r="L53" s="69"/>
      <c r="M53" s="69"/>
      <c r="N53" s="71"/>
      <c r="O53" s="71"/>
      <c r="P53" s="71"/>
      <c r="Q53" s="72"/>
      <c r="R53" s="73"/>
      <c r="S53" s="73"/>
      <c r="T53" s="73"/>
      <c r="U53" s="73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2"/>
  <sheetViews>
    <sheetView view="pageBreakPreview" zoomScale="85" zoomScaleSheetLayoutView="85" zoomScalePageLayoutView="0" workbookViewId="0" topLeftCell="A1">
      <selection activeCell="E2" sqref="E2"/>
    </sheetView>
  </sheetViews>
  <sheetFormatPr defaultColWidth="9.00390625" defaultRowHeight="15.75"/>
  <cols>
    <col min="1" max="1" width="3.50390625" style="2" customWidth="1"/>
    <col min="2" max="2" width="17.75390625" style="2" customWidth="1"/>
    <col min="3" max="3" width="11.75390625" style="2" customWidth="1"/>
    <col min="4" max="4" width="11.50390625" style="2" customWidth="1"/>
    <col min="5" max="5" width="12.00390625" style="2" customWidth="1"/>
    <col min="6" max="6" width="11.375" style="2" customWidth="1"/>
    <col min="7" max="7" width="5.875" style="2" customWidth="1"/>
    <col min="8" max="8" width="12.125" style="2" customWidth="1"/>
    <col min="9" max="9" width="10.875" style="2" customWidth="1"/>
    <col min="10" max="10" width="10.75390625" style="2" customWidth="1"/>
    <col min="11" max="11" width="10.125" style="2" customWidth="1"/>
    <col min="12" max="12" width="10.625" style="2" customWidth="1"/>
    <col min="13" max="13" width="8.125" style="79" customWidth="1"/>
    <col min="14" max="14" width="10.875" style="79" customWidth="1"/>
    <col min="15" max="15" width="6.75390625" style="79" customWidth="1"/>
    <col min="16" max="16" width="8.50390625" style="79" customWidth="1"/>
    <col min="17" max="17" width="11.25390625" style="79" customWidth="1"/>
    <col min="18" max="18" width="6.00390625" style="79" customWidth="1"/>
    <col min="19" max="19" width="11.125" style="79" customWidth="1"/>
    <col min="20" max="20" width="12.625" style="79" bestFit="1" customWidth="1"/>
    <col min="21" max="21" width="9.50390625" style="79" customWidth="1"/>
    <col min="22" max="22" width="14.625" style="75" hidden="1" customWidth="1"/>
    <col min="23" max="23" width="14.625" style="1" hidden="1" customWidth="1"/>
    <col min="24" max="24" width="13.00390625" style="1" customWidth="1"/>
    <col min="25" max="25" width="15.125" style="1" hidden="1" customWidth="1"/>
    <col min="26" max="26" width="14.625" style="1" hidden="1" customWidth="1"/>
    <col min="27" max="27" width="9.00390625" style="1" customWidth="1"/>
    <col min="28" max="16384" width="9.00390625" style="2" customWidth="1"/>
  </cols>
  <sheetData>
    <row r="1" spans="1:21" ht="69" customHeight="1">
      <c r="A1" s="200" t="s">
        <v>88</v>
      </c>
      <c r="B1" s="200"/>
      <c r="C1" s="200"/>
      <c r="D1" s="200"/>
      <c r="E1" s="201" t="s">
        <v>119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 t="str">
        <f>'[1]TT'!C2</f>
        <v>Đơn vị  báo cáo: 
Đơn vị nhận báo cáo: </v>
      </c>
      <c r="Q1" s="202"/>
      <c r="R1" s="202"/>
      <c r="S1" s="202"/>
      <c r="T1" s="202"/>
      <c r="U1" s="202"/>
    </row>
    <row r="2" spans="1:21" ht="17.25" customHeight="1">
      <c r="A2" s="3"/>
      <c r="B2" s="7"/>
      <c r="C2" s="80"/>
      <c r="D2" s="80"/>
      <c r="E2" s="80"/>
      <c r="F2" s="7"/>
      <c r="G2" s="7"/>
      <c r="H2" s="81"/>
      <c r="I2" s="82">
        <f>COUNTBLANK(D10:U48)</f>
        <v>5</v>
      </c>
      <c r="J2" s="83">
        <f>COUNTA(D10:U48)</f>
        <v>697</v>
      </c>
      <c r="K2" s="83">
        <f>I2+J2</f>
        <v>702</v>
      </c>
      <c r="L2" s="83"/>
      <c r="M2" s="84"/>
      <c r="N2" s="78"/>
      <c r="O2" s="78"/>
      <c r="P2" s="184" t="s">
        <v>89</v>
      </c>
      <c r="Q2" s="184"/>
      <c r="R2" s="184"/>
      <c r="S2" s="184"/>
      <c r="T2" s="184"/>
      <c r="U2" s="184"/>
    </row>
    <row r="3" spans="1:27" s="13" customFormat="1" ht="15.75" customHeight="1">
      <c r="A3" s="203" t="s">
        <v>2</v>
      </c>
      <c r="B3" s="203" t="s">
        <v>3</v>
      </c>
      <c r="C3" s="206" t="s">
        <v>5</v>
      </c>
      <c r="D3" s="191" t="s">
        <v>6</v>
      </c>
      <c r="E3" s="191"/>
      <c r="F3" s="190" t="s">
        <v>7</v>
      </c>
      <c r="G3" s="199" t="s">
        <v>90</v>
      </c>
      <c r="H3" s="190" t="s">
        <v>9</v>
      </c>
      <c r="I3" s="192" t="s">
        <v>6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 t="s">
        <v>10</v>
      </c>
      <c r="U3" s="197" t="s">
        <v>11</v>
      </c>
      <c r="V3" s="85"/>
      <c r="W3" s="12"/>
      <c r="X3" s="12"/>
      <c r="Y3" s="12"/>
      <c r="Z3" s="12"/>
      <c r="AA3" s="12"/>
    </row>
    <row r="4" spans="1:27" s="15" customFormat="1" ht="15.75" customHeight="1">
      <c r="A4" s="204"/>
      <c r="B4" s="204"/>
      <c r="C4" s="206"/>
      <c r="D4" s="191" t="s">
        <v>12</v>
      </c>
      <c r="E4" s="191" t="s">
        <v>13</v>
      </c>
      <c r="F4" s="190"/>
      <c r="G4" s="199"/>
      <c r="H4" s="190"/>
      <c r="I4" s="190" t="s">
        <v>14</v>
      </c>
      <c r="J4" s="191" t="s">
        <v>6</v>
      </c>
      <c r="K4" s="191"/>
      <c r="L4" s="191"/>
      <c r="M4" s="191"/>
      <c r="N4" s="191"/>
      <c r="O4" s="191"/>
      <c r="P4" s="191"/>
      <c r="Q4" s="199" t="s">
        <v>15</v>
      </c>
      <c r="R4" s="190" t="s">
        <v>16</v>
      </c>
      <c r="S4" s="189" t="s">
        <v>17</v>
      </c>
      <c r="T4" s="195"/>
      <c r="U4" s="198"/>
      <c r="V4" s="86"/>
      <c r="W4" s="14"/>
      <c r="X4" s="14"/>
      <c r="Y4" s="14"/>
      <c r="Z4" s="14"/>
      <c r="AA4" s="14"/>
    </row>
    <row r="5" spans="1:27" s="13" customFormat="1" ht="15.75" customHeight="1">
      <c r="A5" s="204"/>
      <c r="B5" s="204"/>
      <c r="C5" s="206"/>
      <c r="D5" s="191"/>
      <c r="E5" s="191"/>
      <c r="F5" s="190"/>
      <c r="G5" s="199"/>
      <c r="H5" s="190"/>
      <c r="I5" s="190"/>
      <c r="J5" s="190" t="s">
        <v>18</v>
      </c>
      <c r="K5" s="191" t="s">
        <v>6</v>
      </c>
      <c r="L5" s="191"/>
      <c r="M5" s="191"/>
      <c r="N5" s="190" t="s">
        <v>19</v>
      </c>
      <c r="O5" s="190" t="s">
        <v>20</v>
      </c>
      <c r="P5" s="190" t="s">
        <v>21</v>
      </c>
      <c r="Q5" s="199"/>
      <c r="R5" s="190"/>
      <c r="S5" s="189"/>
      <c r="T5" s="195"/>
      <c r="U5" s="198"/>
      <c r="V5" s="85"/>
      <c r="W5" s="12"/>
      <c r="X5" s="12"/>
      <c r="Y5" s="12"/>
      <c r="Z5" s="12"/>
      <c r="AA5" s="12"/>
    </row>
    <row r="6" spans="1:27" s="13" customFormat="1" ht="15.75" customHeight="1">
      <c r="A6" s="204"/>
      <c r="B6" s="204"/>
      <c r="C6" s="206"/>
      <c r="D6" s="191"/>
      <c r="E6" s="191"/>
      <c r="F6" s="190"/>
      <c r="G6" s="199"/>
      <c r="H6" s="190"/>
      <c r="I6" s="190"/>
      <c r="J6" s="190"/>
      <c r="K6" s="191"/>
      <c r="L6" s="191"/>
      <c r="M6" s="191"/>
      <c r="N6" s="190"/>
      <c r="O6" s="190"/>
      <c r="P6" s="190"/>
      <c r="Q6" s="199"/>
      <c r="R6" s="190"/>
      <c r="S6" s="189"/>
      <c r="T6" s="195"/>
      <c r="U6" s="198"/>
      <c r="V6" s="85"/>
      <c r="W6" s="12"/>
      <c r="X6" s="12"/>
      <c r="Y6" s="12"/>
      <c r="Z6" s="12"/>
      <c r="AA6" s="12"/>
    </row>
    <row r="7" spans="1:27" s="13" customFormat="1" ht="69" customHeight="1">
      <c r="A7" s="205"/>
      <c r="B7" s="205"/>
      <c r="C7" s="206"/>
      <c r="D7" s="191"/>
      <c r="E7" s="191"/>
      <c r="F7" s="190"/>
      <c r="G7" s="199"/>
      <c r="H7" s="190"/>
      <c r="I7" s="190"/>
      <c r="J7" s="190"/>
      <c r="K7" s="87" t="s">
        <v>22</v>
      </c>
      <c r="L7" s="87" t="s">
        <v>23</v>
      </c>
      <c r="M7" s="87" t="s">
        <v>91</v>
      </c>
      <c r="N7" s="190"/>
      <c r="O7" s="190"/>
      <c r="P7" s="190"/>
      <c r="Q7" s="199"/>
      <c r="R7" s="190"/>
      <c r="S7" s="189"/>
      <c r="T7" s="196"/>
      <c r="U7" s="198"/>
      <c r="V7" s="85"/>
      <c r="W7" s="17"/>
      <c r="X7" s="12"/>
      <c r="Y7" s="12"/>
      <c r="Z7" s="12"/>
      <c r="AA7" s="12"/>
    </row>
    <row r="8" spans="1:21" ht="14.25" customHeight="1">
      <c r="A8" s="156" t="s">
        <v>24</v>
      </c>
      <c r="B8" s="157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7" ht="23.25" customHeight="1">
      <c r="A9" s="156" t="s">
        <v>92</v>
      </c>
      <c r="B9" s="157"/>
      <c r="C9" s="89">
        <f aca="true" t="shared" si="0" ref="C9:T9">C10+C16</f>
        <v>1177474207</v>
      </c>
      <c r="D9" s="89">
        <f t="shared" si="0"/>
        <v>960628943</v>
      </c>
      <c r="E9" s="89">
        <f t="shared" si="0"/>
        <v>216845264</v>
      </c>
      <c r="F9" s="89">
        <f t="shared" si="0"/>
        <v>164716100</v>
      </c>
      <c r="G9" s="89">
        <f t="shared" si="0"/>
        <v>0</v>
      </c>
      <c r="H9" s="89">
        <f t="shared" si="0"/>
        <v>1012758107</v>
      </c>
      <c r="I9" s="89">
        <f t="shared" si="0"/>
        <v>933946453</v>
      </c>
      <c r="J9" s="89">
        <f t="shared" si="0"/>
        <v>670973976</v>
      </c>
      <c r="K9" s="89">
        <f t="shared" si="0"/>
        <v>33152772</v>
      </c>
      <c r="L9" s="89">
        <f t="shared" si="0"/>
        <v>637821204</v>
      </c>
      <c r="M9" s="89">
        <f t="shared" si="0"/>
        <v>0</v>
      </c>
      <c r="N9" s="89">
        <f>N10+N16</f>
        <v>262760791</v>
      </c>
      <c r="O9" s="89">
        <f t="shared" si="0"/>
        <v>0</v>
      </c>
      <c r="P9" s="89">
        <f t="shared" si="0"/>
        <v>211686</v>
      </c>
      <c r="Q9" s="89">
        <f>Q10+Q16</f>
        <v>78708431</v>
      </c>
      <c r="R9" s="89">
        <f t="shared" si="0"/>
        <v>0</v>
      </c>
      <c r="S9" s="89">
        <f t="shared" si="0"/>
        <v>103223</v>
      </c>
      <c r="T9" s="89">
        <f t="shared" si="0"/>
        <v>341784131</v>
      </c>
      <c r="U9" s="90">
        <f aca="true" t="shared" si="1" ref="U9:U48">IF(I9&lt;&gt;0,J9/I9,"")</f>
        <v>0.7184287427236473</v>
      </c>
      <c r="V9" s="91">
        <f>IF(H9=C9-F9-G9,H9,"KT lai")</f>
        <v>1012758107</v>
      </c>
      <c r="W9" s="29">
        <f>I9+Q9+R9+S9</f>
        <v>1012758107</v>
      </c>
      <c r="X9" s="29">
        <f>V9-W9</f>
        <v>0</v>
      </c>
      <c r="Y9" s="92">
        <f>D9+E9</f>
        <v>1177474207</v>
      </c>
      <c r="Z9" s="92">
        <f>C9</f>
        <v>1177474207</v>
      </c>
      <c r="AA9" s="92">
        <f>Y9-Z9</f>
        <v>0</v>
      </c>
    </row>
    <row r="10" spans="1:27" s="40" customFormat="1" ht="24" customHeight="1">
      <c r="A10" s="93" t="s">
        <v>45</v>
      </c>
      <c r="B10" s="94" t="s">
        <v>46</v>
      </c>
      <c r="C10" s="95">
        <f aca="true" t="shared" si="2" ref="C10:C15">D10+E10</f>
        <v>667105581</v>
      </c>
      <c r="D10" s="96">
        <f>SUM(D11:D15)</f>
        <v>657339882</v>
      </c>
      <c r="E10" s="96">
        <f>SUM(E11:E15)</f>
        <v>9765699</v>
      </c>
      <c r="F10" s="96">
        <f>SUM(F11:F15)</f>
        <v>91946</v>
      </c>
      <c r="G10" s="96">
        <f>SUM(G11:G15)</f>
        <v>0</v>
      </c>
      <c r="H10" s="96">
        <f aca="true" t="shared" si="3" ref="H10:T10">SUM(H11:H15)</f>
        <v>667013635</v>
      </c>
      <c r="I10" s="96">
        <f t="shared" si="3"/>
        <v>654273790</v>
      </c>
      <c r="J10" s="96">
        <f t="shared" si="3"/>
        <v>639083519</v>
      </c>
      <c r="K10" s="96">
        <f t="shared" si="3"/>
        <v>8191710</v>
      </c>
      <c r="L10" s="96">
        <f t="shared" si="3"/>
        <v>630891809</v>
      </c>
      <c r="M10" s="96">
        <f t="shared" si="3"/>
        <v>0</v>
      </c>
      <c r="N10" s="96">
        <f t="shared" si="3"/>
        <v>15190271</v>
      </c>
      <c r="O10" s="96">
        <f t="shared" si="3"/>
        <v>0</v>
      </c>
      <c r="P10" s="96">
        <f t="shared" si="3"/>
        <v>0</v>
      </c>
      <c r="Q10" s="96">
        <f t="shared" si="3"/>
        <v>12739845</v>
      </c>
      <c r="R10" s="96">
        <f t="shared" si="3"/>
        <v>0</v>
      </c>
      <c r="S10" s="96">
        <f t="shared" si="3"/>
        <v>0</v>
      </c>
      <c r="T10" s="96">
        <f t="shared" si="3"/>
        <v>27930116</v>
      </c>
      <c r="U10" s="97">
        <f t="shared" si="1"/>
        <v>0.9767830054754295</v>
      </c>
      <c r="V10" s="91">
        <f>IF(H10=C10-F10-G10,H10,"KT lai")</f>
        <v>667013635</v>
      </c>
      <c r="W10" s="29">
        <f>I10+Q10+R10+S10</f>
        <v>667013635</v>
      </c>
      <c r="X10" s="29">
        <f>V10-W10</f>
        <v>0</v>
      </c>
      <c r="Y10" s="92">
        <f aca="true" t="shared" si="4" ref="Y10:Y48">D10+E10</f>
        <v>667105581</v>
      </c>
      <c r="Z10" s="92">
        <f aca="true" t="shared" si="5" ref="Z10:Z48">C10</f>
        <v>667105581</v>
      </c>
      <c r="AA10" s="92">
        <f aca="true" t="shared" si="6" ref="AA10:AA48">Y10-Z10</f>
        <v>0</v>
      </c>
    </row>
    <row r="11" spans="1:27" s="30" customFormat="1" ht="21.75" customHeight="1">
      <c r="A11" s="98">
        <v>1.1</v>
      </c>
      <c r="B11" s="99" t="s">
        <v>47</v>
      </c>
      <c r="C11" s="88">
        <f t="shared" si="2"/>
        <v>5470901</v>
      </c>
      <c r="D11" s="88">
        <f>'[2]05 Vp'!D11</f>
        <v>5135701</v>
      </c>
      <c r="E11" s="100">
        <v>335200</v>
      </c>
      <c r="F11" s="100">
        <v>0</v>
      </c>
      <c r="G11" s="100">
        <v>0</v>
      </c>
      <c r="H11" s="88">
        <f aca="true" t="shared" si="7" ref="H11:H48">C11-G11-F11</f>
        <v>5470901</v>
      </c>
      <c r="I11" s="88">
        <f>J11+N11+O11+P11</f>
        <v>4681692</v>
      </c>
      <c r="J11" s="88">
        <f aca="true" t="shared" si="8" ref="J11:J48">K11+L11+M11</f>
        <v>301575</v>
      </c>
      <c r="K11" s="153">
        <v>301575</v>
      </c>
      <c r="L11" s="153">
        <v>0</v>
      </c>
      <c r="M11" s="153">
        <v>0</v>
      </c>
      <c r="N11" s="153">
        <v>4380117</v>
      </c>
      <c r="O11" s="100">
        <v>0</v>
      </c>
      <c r="P11" s="100">
        <v>0</v>
      </c>
      <c r="Q11" s="101">
        <f>H11-I11-R11-S11</f>
        <v>789209</v>
      </c>
      <c r="R11" s="102">
        <v>0</v>
      </c>
      <c r="S11" s="100">
        <v>0</v>
      </c>
      <c r="T11" s="88">
        <f aca="true" t="shared" si="9" ref="T11:T48">SUM(N11:S11)</f>
        <v>5169326</v>
      </c>
      <c r="U11" s="90">
        <f t="shared" si="1"/>
        <v>0.06441581376989344</v>
      </c>
      <c r="V11" s="91">
        <f aca="true" t="shared" si="10" ref="V11:V48">IF(H11=C11-F11-G11,H11,"KT lai")</f>
        <v>5470901</v>
      </c>
      <c r="W11" s="29">
        <f aca="true" t="shared" si="11" ref="W11:W48">I11+Q11+R11+S11</f>
        <v>5470901</v>
      </c>
      <c r="X11" s="29">
        <f aca="true" t="shared" si="12" ref="X11:X48">V11-W11</f>
        <v>0</v>
      </c>
      <c r="Y11" s="92">
        <f t="shared" si="4"/>
        <v>5470901</v>
      </c>
      <c r="Z11" s="92">
        <f t="shared" si="5"/>
        <v>5470901</v>
      </c>
      <c r="AA11" s="92">
        <f t="shared" si="6"/>
        <v>0</v>
      </c>
    </row>
    <row r="12" spans="1:27" s="30" customFormat="1" ht="21.75" customHeight="1">
      <c r="A12" s="98">
        <v>1.2</v>
      </c>
      <c r="B12" s="99" t="s">
        <v>48</v>
      </c>
      <c r="C12" s="88">
        <f t="shared" si="2"/>
        <v>15020771</v>
      </c>
      <c r="D12" s="88">
        <f>'[2]05 Vp'!D12</f>
        <v>7777388</v>
      </c>
      <c r="E12" s="100">
        <v>7243383</v>
      </c>
      <c r="F12" s="100">
        <v>54088</v>
      </c>
      <c r="G12" s="100">
        <v>0</v>
      </c>
      <c r="H12" s="88">
        <f t="shared" si="7"/>
        <v>14966683</v>
      </c>
      <c r="I12" s="88">
        <f>J12+N12+O12+P12</f>
        <v>9360151</v>
      </c>
      <c r="J12" s="88">
        <f t="shared" si="8"/>
        <v>6705936</v>
      </c>
      <c r="K12" s="153">
        <v>6705936</v>
      </c>
      <c r="L12" s="153">
        <v>0</v>
      </c>
      <c r="M12" s="153">
        <v>0</v>
      </c>
      <c r="N12" s="153">
        <v>2654215</v>
      </c>
      <c r="O12" s="100">
        <v>0</v>
      </c>
      <c r="P12" s="100">
        <v>0</v>
      </c>
      <c r="Q12" s="101">
        <f>H12-I12-R12-S12</f>
        <v>5606532</v>
      </c>
      <c r="R12" s="102">
        <v>0</v>
      </c>
      <c r="S12" s="100">
        <v>0</v>
      </c>
      <c r="T12" s="88">
        <f t="shared" si="9"/>
        <v>8260747</v>
      </c>
      <c r="U12" s="90">
        <f t="shared" si="1"/>
        <v>0.7164345959803426</v>
      </c>
      <c r="V12" s="91">
        <f t="shared" si="10"/>
        <v>14966683</v>
      </c>
      <c r="W12" s="29">
        <f t="shared" si="11"/>
        <v>14966683</v>
      </c>
      <c r="X12" s="29">
        <f t="shared" si="12"/>
        <v>0</v>
      </c>
      <c r="Y12" s="92">
        <f t="shared" si="4"/>
        <v>15020771</v>
      </c>
      <c r="Z12" s="92">
        <f t="shared" si="5"/>
        <v>15020771</v>
      </c>
      <c r="AA12" s="92">
        <f t="shared" si="6"/>
        <v>0</v>
      </c>
    </row>
    <row r="13" spans="1:27" s="30" customFormat="1" ht="21.75" customHeight="1">
      <c r="A13" s="98">
        <v>1.3</v>
      </c>
      <c r="B13" s="99" t="s">
        <v>49</v>
      </c>
      <c r="C13" s="88">
        <f t="shared" si="2"/>
        <v>633740102</v>
      </c>
      <c r="D13" s="88">
        <f>'[2]05 Vp'!D13</f>
        <v>632757021</v>
      </c>
      <c r="E13" s="100">
        <v>983081</v>
      </c>
      <c r="F13" s="100">
        <v>0</v>
      </c>
      <c r="G13" s="100">
        <v>0</v>
      </c>
      <c r="H13" s="88">
        <f t="shared" si="7"/>
        <v>633740102</v>
      </c>
      <c r="I13" s="88">
        <f>J13+N13+O13+P13</f>
        <v>632876179</v>
      </c>
      <c r="J13" s="88">
        <f t="shared" si="8"/>
        <v>631376041</v>
      </c>
      <c r="K13" s="153">
        <v>504232</v>
      </c>
      <c r="L13" s="153">
        <v>630871809</v>
      </c>
      <c r="M13" s="153">
        <v>0</v>
      </c>
      <c r="N13" s="153">
        <v>1500138</v>
      </c>
      <c r="O13" s="100">
        <v>0</v>
      </c>
      <c r="P13" s="100">
        <v>0</v>
      </c>
      <c r="Q13" s="101">
        <f>H13-I13-R13-S13</f>
        <v>863923</v>
      </c>
      <c r="R13" s="102">
        <v>0</v>
      </c>
      <c r="S13" s="100">
        <v>0</v>
      </c>
      <c r="T13" s="88">
        <f>SUM(N13:S13)</f>
        <v>2364061</v>
      </c>
      <c r="U13" s="90">
        <f t="shared" si="1"/>
        <v>0.9976296500804148</v>
      </c>
      <c r="V13" s="91">
        <f t="shared" si="10"/>
        <v>633740102</v>
      </c>
      <c r="W13" s="29">
        <f>I13+Q13+R13+S13</f>
        <v>633740102</v>
      </c>
      <c r="X13" s="29">
        <f t="shared" si="12"/>
        <v>0</v>
      </c>
      <c r="Y13" s="92">
        <f t="shared" si="4"/>
        <v>633740102</v>
      </c>
      <c r="Z13" s="92">
        <f t="shared" si="5"/>
        <v>633740102</v>
      </c>
      <c r="AA13" s="92">
        <f t="shared" si="6"/>
        <v>0</v>
      </c>
    </row>
    <row r="14" spans="1:27" s="30" customFormat="1" ht="21.75" customHeight="1">
      <c r="A14" s="98">
        <v>1.4</v>
      </c>
      <c r="B14" s="99" t="s">
        <v>50</v>
      </c>
      <c r="C14" s="88">
        <f t="shared" si="2"/>
        <v>824667</v>
      </c>
      <c r="D14" s="88">
        <v>284397</v>
      </c>
      <c r="E14" s="100">
        <v>540270</v>
      </c>
      <c r="F14" s="100">
        <v>0</v>
      </c>
      <c r="G14" s="100">
        <v>0</v>
      </c>
      <c r="H14" s="88">
        <f>C14-G14-F14</f>
        <v>824667</v>
      </c>
      <c r="I14" s="88">
        <f>J14+N14+O14+P14</f>
        <v>607341</v>
      </c>
      <c r="J14" s="88">
        <f>K14+L14+M14</f>
        <v>381980</v>
      </c>
      <c r="K14" s="153">
        <v>361980</v>
      </c>
      <c r="L14" s="153">
        <v>20000</v>
      </c>
      <c r="M14" s="153">
        <v>0</v>
      </c>
      <c r="N14" s="153">
        <v>225361</v>
      </c>
      <c r="O14" s="100">
        <v>0</v>
      </c>
      <c r="P14" s="100">
        <v>0</v>
      </c>
      <c r="Q14" s="101">
        <f>H14-I14-R14-S14</f>
        <v>217326</v>
      </c>
      <c r="R14" s="102">
        <v>0</v>
      </c>
      <c r="S14" s="100">
        <v>0</v>
      </c>
      <c r="T14" s="88">
        <f>SUM(N14:S14)</f>
        <v>442687</v>
      </c>
      <c r="U14" s="90">
        <f>IF(I14&lt;&gt;0,J14/I14,"")</f>
        <v>0.6289382735563711</v>
      </c>
      <c r="V14" s="91">
        <f>IF(H14=C14-F14-G14,H14,"KT lai")</f>
        <v>824667</v>
      </c>
      <c r="W14" s="29">
        <f>I14+Q14+R14+S14</f>
        <v>824667</v>
      </c>
      <c r="X14" s="29">
        <f t="shared" si="12"/>
        <v>0</v>
      </c>
      <c r="Y14" s="92">
        <f t="shared" si="4"/>
        <v>824667</v>
      </c>
      <c r="Z14" s="92">
        <f t="shared" si="5"/>
        <v>824667</v>
      </c>
      <c r="AA14" s="92">
        <f t="shared" si="6"/>
        <v>0</v>
      </c>
    </row>
    <row r="15" spans="1:27" s="30" customFormat="1" ht="21.75" customHeight="1">
      <c r="A15" s="98">
        <v>1.5</v>
      </c>
      <c r="B15" s="99" t="s">
        <v>51</v>
      </c>
      <c r="C15" s="88">
        <f t="shared" si="2"/>
        <v>12049140</v>
      </c>
      <c r="D15" s="88">
        <v>11385375</v>
      </c>
      <c r="E15" s="100">
        <v>663765</v>
      </c>
      <c r="F15" s="100">
        <v>37858</v>
      </c>
      <c r="G15" s="100">
        <v>0</v>
      </c>
      <c r="H15" s="88">
        <f t="shared" si="7"/>
        <v>12011282</v>
      </c>
      <c r="I15" s="88">
        <f>J15+N15+O15+P15</f>
        <v>6748427</v>
      </c>
      <c r="J15" s="88">
        <f t="shared" si="8"/>
        <v>317987</v>
      </c>
      <c r="K15" s="153">
        <v>317987</v>
      </c>
      <c r="L15" s="153">
        <v>0</v>
      </c>
      <c r="M15" s="153">
        <v>0</v>
      </c>
      <c r="N15" s="153">
        <v>6430440</v>
      </c>
      <c r="O15" s="100">
        <v>0</v>
      </c>
      <c r="P15" s="100">
        <v>0</v>
      </c>
      <c r="Q15" s="101">
        <f>H15-I15-R15-S15</f>
        <v>5262855</v>
      </c>
      <c r="R15" s="102">
        <v>0</v>
      </c>
      <c r="S15" s="100">
        <v>0</v>
      </c>
      <c r="T15" s="88">
        <f t="shared" si="9"/>
        <v>11693295</v>
      </c>
      <c r="U15" s="90">
        <f>IF(I15&lt;&gt;0,J15/I15,"")</f>
        <v>0.047120165929037984</v>
      </c>
      <c r="V15" s="91">
        <f t="shared" si="10"/>
        <v>12011282</v>
      </c>
      <c r="W15" s="29">
        <f t="shared" si="11"/>
        <v>12011282</v>
      </c>
      <c r="X15" s="29">
        <f t="shared" si="12"/>
        <v>0</v>
      </c>
      <c r="Y15" s="92">
        <f t="shared" si="4"/>
        <v>12049140</v>
      </c>
      <c r="Z15" s="92">
        <f t="shared" si="5"/>
        <v>12049140</v>
      </c>
      <c r="AA15" s="92">
        <f t="shared" si="6"/>
        <v>0</v>
      </c>
    </row>
    <row r="16" spans="1:27" s="40" customFormat="1" ht="33" customHeight="1">
      <c r="A16" s="93" t="s">
        <v>52</v>
      </c>
      <c r="B16" s="94" t="s">
        <v>53</v>
      </c>
      <c r="C16" s="96">
        <f aca="true" t="shared" si="13" ref="C16:H16">C17+C22+C27+C33+C39+C44</f>
        <v>510368626</v>
      </c>
      <c r="D16" s="96">
        <f t="shared" si="13"/>
        <v>303289061</v>
      </c>
      <c r="E16" s="96">
        <f t="shared" si="13"/>
        <v>207079565</v>
      </c>
      <c r="F16" s="96">
        <f t="shared" si="13"/>
        <v>164624154</v>
      </c>
      <c r="G16" s="96">
        <f t="shared" si="13"/>
        <v>0</v>
      </c>
      <c r="H16" s="96">
        <f t="shared" si="13"/>
        <v>345744472</v>
      </c>
      <c r="I16" s="96">
        <f aca="true" t="shared" si="14" ref="I16:T16">I17+I22+I27+I33+I39+I44</f>
        <v>279672663</v>
      </c>
      <c r="J16" s="96">
        <f t="shared" si="14"/>
        <v>31890457</v>
      </c>
      <c r="K16" s="96">
        <f t="shared" si="14"/>
        <v>24961062</v>
      </c>
      <c r="L16" s="96">
        <f t="shared" si="14"/>
        <v>6929395</v>
      </c>
      <c r="M16" s="96">
        <f t="shared" si="14"/>
        <v>0</v>
      </c>
      <c r="N16" s="96">
        <f t="shared" si="14"/>
        <v>247570520</v>
      </c>
      <c r="O16" s="96">
        <f t="shared" si="14"/>
        <v>0</v>
      </c>
      <c r="P16" s="96">
        <f t="shared" si="14"/>
        <v>211686</v>
      </c>
      <c r="Q16" s="96">
        <f>Q17+Q22+Q27+Q33+Q39+Q44</f>
        <v>65968586</v>
      </c>
      <c r="R16" s="96">
        <f t="shared" si="14"/>
        <v>0</v>
      </c>
      <c r="S16" s="96">
        <f t="shared" si="14"/>
        <v>103223</v>
      </c>
      <c r="T16" s="96">
        <f t="shared" si="14"/>
        <v>313854015</v>
      </c>
      <c r="U16" s="97">
        <f t="shared" si="1"/>
        <v>0.11402779470083567</v>
      </c>
      <c r="V16" s="91">
        <f t="shared" si="10"/>
        <v>345744472</v>
      </c>
      <c r="W16" s="29">
        <f t="shared" si="11"/>
        <v>345744472</v>
      </c>
      <c r="X16" s="29">
        <f t="shared" si="12"/>
        <v>0</v>
      </c>
      <c r="Y16" s="92">
        <f t="shared" si="4"/>
        <v>510368626</v>
      </c>
      <c r="Z16" s="92">
        <f t="shared" si="5"/>
        <v>510368626</v>
      </c>
      <c r="AA16" s="92">
        <f t="shared" si="6"/>
        <v>0</v>
      </c>
    </row>
    <row r="17" spans="1:27" s="40" customFormat="1" ht="23.25" customHeight="1">
      <c r="A17" s="103">
        <v>1</v>
      </c>
      <c r="B17" s="94" t="s">
        <v>54</v>
      </c>
      <c r="C17" s="96">
        <f>SUM(C18:C21)</f>
        <v>177230609</v>
      </c>
      <c r="D17" s="96">
        <f>SUM(D18:D21)</f>
        <v>6785687</v>
      </c>
      <c r="E17" s="96">
        <f>SUM(E18:E21)</f>
        <v>170444922</v>
      </c>
      <c r="F17" s="96">
        <f>SUM(F18:F21)</f>
        <v>51000</v>
      </c>
      <c r="G17" s="96">
        <f>SUM(G18:G21)</f>
        <v>0</v>
      </c>
      <c r="H17" s="96">
        <f aca="true" t="shared" si="15" ref="H17:T17">SUM(H18:H21)</f>
        <v>177179609</v>
      </c>
      <c r="I17" s="96">
        <f t="shared" si="15"/>
        <v>174376822</v>
      </c>
      <c r="J17" s="96">
        <f t="shared" si="15"/>
        <v>7057299</v>
      </c>
      <c r="K17" s="96">
        <f t="shared" si="15"/>
        <v>2116353</v>
      </c>
      <c r="L17" s="96">
        <f t="shared" si="15"/>
        <v>4940946</v>
      </c>
      <c r="M17" s="96">
        <f t="shared" si="15"/>
        <v>0</v>
      </c>
      <c r="N17" s="96">
        <f t="shared" si="15"/>
        <v>167110323</v>
      </c>
      <c r="O17" s="96">
        <f t="shared" si="15"/>
        <v>0</v>
      </c>
      <c r="P17" s="96">
        <f t="shared" si="15"/>
        <v>209200</v>
      </c>
      <c r="Q17" s="96">
        <f t="shared" si="15"/>
        <v>2802787</v>
      </c>
      <c r="R17" s="96">
        <f t="shared" si="15"/>
        <v>0</v>
      </c>
      <c r="S17" s="96">
        <f t="shared" si="15"/>
        <v>0</v>
      </c>
      <c r="T17" s="96">
        <f t="shared" si="15"/>
        <v>170122310</v>
      </c>
      <c r="U17" s="97">
        <f t="shared" si="1"/>
        <v>0.04047154271454723</v>
      </c>
      <c r="V17" s="91">
        <f t="shared" si="10"/>
        <v>177179609</v>
      </c>
      <c r="W17" s="29">
        <f t="shared" si="11"/>
        <v>177179609</v>
      </c>
      <c r="X17" s="29">
        <f t="shared" si="12"/>
        <v>0</v>
      </c>
      <c r="Y17" s="92">
        <f t="shared" si="4"/>
        <v>177230609</v>
      </c>
      <c r="Z17" s="92">
        <f t="shared" si="5"/>
        <v>177230609</v>
      </c>
      <c r="AA17" s="92">
        <f t="shared" si="6"/>
        <v>0</v>
      </c>
    </row>
    <row r="18" spans="1:27" s="30" customFormat="1" ht="24.75" customHeight="1">
      <c r="A18" s="98">
        <v>1.1</v>
      </c>
      <c r="B18" s="99" t="s">
        <v>55</v>
      </c>
      <c r="C18" s="104">
        <f>E18+D18</f>
        <v>166314849</v>
      </c>
      <c r="D18" s="151">
        <v>1657944</v>
      </c>
      <c r="E18" s="100">
        <v>164656905</v>
      </c>
      <c r="F18" s="100">
        <v>0</v>
      </c>
      <c r="G18" s="100">
        <v>0</v>
      </c>
      <c r="H18" s="88">
        <f t="shared" si="7"/>
        <v>166314849</v>
      </c>
      <c r="I18" s="88">
        <f>J18+N18+O18+P18</f>
        <v>165954789</v>
      </c>
      <c r="J18" s="88">
        <f t="shared" si="8"/>
        <v>1955302</v>
      </c>
      <c r="K18" s="153">
        <v>1717593</v>
      </c>
      <c r="L18" s="153">
        <v>237709</v>
      </c>
      <c r="M18" s="153">
        <v>0</v>
      </c>
      <c r="N18" s="153">
        <v>163994597</v>
      </c>
      <c r="O18" s="152"/>
      <c r="P18" s="152">
        <v>4890</v>
      </c>
      <c r="Q18" s="105">
        <f>H18-I18-R18-S18</f>
        <v>360060</v>
      </c>
      <c r="R18" s="102">
        <v>0</v>
      </c>
      <c r="S18" s="100">
        <v>0</v>
      </c>
      <c r="T18" s="88">
        <f t="shared" si="9"/>
        <v>164359547</v>
      </c>
      <c r="U18" s="90">
        <f t="shared" si="1"/>
        <v>0.011782136639636233</v>
      </c>
      <c r="V18" s="91">
        <f t="shared" si="10"/>
        <v>166314849</v>
      </c>
      <c r="W18" s="29">
        <f t="shared" si="11"/>
        <v>166314849</v>
      </c>
      <c r="X18" s="29">
        <f t="shared" si="12"/>
        <v>0</v>
      </c>
      <c r="Y18" s="92">
        <f t="shared" si="4"/>
        <v>166314849</v>
      </c>
      <c r="Z18" s="92">
        <f t="shared" si="5"/>
        <v>166314849</v>
      </c>
      <c r="AA18" s="92">
        <f t="shared" si="6"/>
        <v>0</v>
      </c>
    </row>
    <row r="19" spans="1:27" s="30" customFormat="1" ht="24.75" customHeight="1">
      <c r="A19" s="98">
        <v>1.2</v>
      </c>
      <c r="B19" s="99" t="s">
        <v>56</v>
      </c>
      <c r="C19" s="104">
        <f>E19+D19</f>
        <v>8325498</v>
      </c>
      <c r="D19" s="151">
        <v>3060043</v>
      </c>
      <c r="E19" s="100">
        <v>5265455</v>
      </c>
      <c r="F19" s="100">
        <v>0</v>
      </c>
      <c r="G19" s="100">
        <v>0</v>
      </c>
      <c r="H19" s="88">
        <f t="shared" si="7"/>
        <v>8325498</v>
      </c>
      <c r="I19" s="88">
        <f aca="true" t="shared" si="16" ref="I19:I48">J19+N19+O19+P19</f>
        <v>6817647</v>
      </c>
      <c r="J19" s="88">
        <f t="shared" si="8"/>
        <v>4852528</v>
      </c>
      <c r="K19" s="153">
        <v>153347</v>
      </c>
      <c r="L19" s="153">
        <v>4699181</v>
      </c>
      <c r="M19" s="153">
        <v>0</v>
      </c>
      <c r="N19" s="153">
        <v>1946058</v>
      </c>
      <c r="O19" s="152"/>
      <c r="P19" s="152">
        <v>19061</v>
      </c>
      <c r="Q19" s="105">
        <f>H19-I19-R19-S19</f>
        <v>1507851</v>
      </c>
      <c r="R19" s="102">
        <v>0</v>
      </c>
      <c r="S19" s="100">
        <v>0</v>
      </c>
      <c r="T19" s="88">
        <f t="shared" si="9"/>
        <v>3472970</v>
      </c>
      <c r="U19" s="90">
        <f t="shared" si="1"/>
        <v>0.7117599371161341</v>
      </c>
      <c r="V19" s="91">
        <f t="shared" si="10"/>
        <v>8325498</v>
      </c>
      <c r="W19" s="29">
        <f t="shared" si="11"/>
        <v>8325498</v>
      </c>
      <c r="X19" s="29">
        <f t="shared" si="12"/>
        <v>0</v>
      </c>
      <c r="Y19" s="92">
        <f t="shared" si="4"/>
        <v>8325498</v>
      </c>
      <c r="Z19" s="92">
        <f t="shared" si="5"/>
        <v>8325498</v>
      </c>
      <c r="AA19" s="92">
        <f t="shared" si="6"/>
        <v>0</v>
      </c>
    </row>
    <row r="20" spans="1:27" s="30" customFormat="1" ht="24.75" customHeight="1">
      <c r="A20" s="98">
        <v>1.3</v>
      </c>
      <c r="B20" s="99" t="s">
        <v>57</v>
      </c>
      <c r="C20" s="104">
        <f>E20+D20</f>
        <v>2417748</v>
      </c>
      <c r="D20" s="151">
        <v>1946231</v>
      </c>
      <c r="E20" s="100">
        <v>471517</v>
      </c>
      <c r="F20" s="100">
        <v>51000</v>
      </c>
      <c r="G20" s="100">
        <v>0</v>
      </c>
      <c r="H20" s="88">
        <f t="shared" si="7"/>
        <v>2366748</v>
      </c>
      <c r="I20" s="88">
        <f t="shared" si="16"/>
        <v>1482683</v>
      </c>
      <c r="J20" s="88">
        <f t="shared" si="8"/>
        <v>145464</v>
      </c>
      <c r="K20" s="153">
        <v>145464</v>
      </c>
      <c r="L20" s="153">
        <v>0</v>
      </c>
      <c r="M20" s="153">
        <v>0</v>
      </c>
      <c r="N20" s="153">
        <v>1151970</v>
      </c>
      <c r="O20" s="152"/>
      <c r="P20" s="152">
        <v>185249</v>
      </c>
      <c r="Q20" s="105">
        <f>H20-I20-R20-S20</f>
        <v>884065</v>
      </c>
      <c r="R20" s="102">
        <v>0</v>
      </c>
      <c r="S20" s="100">
        <v>0</v>
      </c>
      <c r="T20" s="88">
        <f t="shared" si="9"/>
        <v>2221284</v>
      </c>
      <c r="U20" s="90">
        <f t="shared" si="1"/>
        <v>0.09810863144718054</v>
      </c>
      <c r="V20" s="91">
        <f t="shared" si="10"/>
        <v>2366748</v>
      </c>
      <c r="W20" s="29">
        <f t="shared" si="11"/>
        <v>2366748</v>
      </c>
      <c r="X20" s="29">
        <f t="shared" si="12"/>
        <v>0</v>
      </c>
      <c r="Y20" s="92">
        <f t="shared" si="4"/>
        <v>2417748</v>
      </c>
      <c r="Z20" s="92">
        <f t="shared" si="5"/>
        <v>2417748</v>
      </c>
      <c r="AA20" s="92">
        <f t="shared" si="6"/>
        <v>0</v>
      </c>
    </row>
    <row r="21" spans="1:27" s="30" customFormat="1" ht="24.75" customHeight="1">
      <c r="A21" s="98">
        <v>1.4</v>
      </c>
      <c r="B21" s="99" t="s">
        <v>58</v>
      </c>
      <c r="C21" s="104">
        <f>E21+D21</f>
        <v>172514</v>
      </c>
      <c r="D21" s="152">
        <v>121469</v>
      </c>
      <c r="E21" s="100">
        <v>51045</v>
      </c>
      <c r="F21" s="100">
        <v>0</v>
      </c>
      <c r="G21" s="100">
        <v>0</v>
      </c>
      <c r="H21" s="88">
        <f t="shared" si="7"/>
        <v>172514</v>
      </c>
      <c r="I21" s="88">
        <f t="shared" si="16"/>
        <v>121703</v>
      </c>
      <c r="J21" s="88">
        <f t="shared" si="8"/>
        <v>104005</v>
      </c>
      <c r="K21" s="153">
        <v>99949</v>
      </c>
      <c r="L21" s="153">
        <v>4056</v>
      </c>
      <c r="M21" s="153">
        <v>0</v>
      </c>
      <c r="N21" s="153">
        <v>17698</v>
      </c>
      <c r="O21" s="152"/>
      <c r="P21" s="152">
        <v>0</v>
      </c>
      <c r="Q21" s="105">
        <f>H21-I21-R21-S21</f>
        <v>50811</v>
      </c>
      <c r="R21" s="102">
        <v>0</v>
      </c>
      <c r="S21" s="100">
        <v>0</v>
      </c>
      <c r="T21" s="88">
        <f t="shared" si="9"/>
        <v>68509</v>
      </c>
      <c r="U21" s="90">
        <f t="shared" si="1"/>
        <v>0.8545804129725644</v>
      </c>
      <c r="V21" s="91">
        <f t="shared" si="10"/>
        <v>172514</v>
      </c>
      <c r="W21" s="29">
        <f t="shared" si="11"/>
        <v>172514</v>
      </c>
      <c r="X21" s="29">
        <f t="shared" si="12"/>
        <v>0</v>
      </c>
      <c r="Y21" s="92">
        <f t="shared" si="4"/>
        <v>172514</v>
      </c>
      <c r="Z21" s="92">
        <f t="shared" si="5"/>
        <v>172514</v>
      </c>
      <c r="AA21" s="92">
        <f t="shared" si="6"/>
        <v>0</v>
      </c>
    </row>
    <row r="22" spans="1:27" s="40" customFormat="1" ht="23.25" customHeight="1">
      <c r="A22" s="103">
        <v>2</v>
      </c>
      <c r="B22" s="94" t="s">
        <v>59</v>
      </c>
      <c r="C22" s="106">
        <f>SUM(C23:C26)</f>
        <v>170417412</v>
      </c>
      <c r="D22" s="106">
        <f>SUM(D23:D26)</f>
        <v>165321900</v>
      </c>
      <c r="E22" s="100">
        <v>5095512</v>
      </c>
      <c r="F22" s="100">
        <v>164519094</v>
      </c>
      <c r="G22" s="100">
        <v>0</v>
      </c>
      <c r="H22" s="96">
        <f aca="true" t="shared" si="17" ref="H22:T22">SUM(H23:H26)</f>
        <v>5898318</v>
      </c>
      <c r="I22" s="96">
        <f t="shared" si="17"/>
        <v>5527926</v>
      </c>
      <c r="J22" s="96">
        <f t="shared" si="17"/>
        <v>1823741</v>
      </c>
      <c r="K22" s="153">
        <v>701936</v>
      </c>
      <c r="L22" s="153">
        <v>1121805</v>
      </c>
      <c r="M22" s="153">
        <v>0</v>
      </c>
      <c r="N22" s="153">
        <v>3704185</v>
      </c>
      <c r="O22" s="96">
        <f t="shared" si="17"/>
        <v>0</v>
      </c>
      <c r="P22" s="96">
        <f t="shared" si="17"/>
        <v>0</v>
      </c>
      <c r="Q22" s="96">
        <f t="shared" si="17"/>
        <v>370392</v>
      </c>
      <c r="R22" s="96">
        <f t="shared" si="17"/>
        <v>0</v>
      </c>
      <c r="S22" s="96">
        <f t="shared" si="17"/>
        <v>0</v>
      </c>
      <c r="T22" s="96">
        <f t="shared" si="17"/>
        <v>4074577</v>
      </c>
      <c r="U22" s="97">
        <f t="shared" si="1"/>
        <v>0.32991414863368285</v>
      </c>
      <c r="V22" s="91">
        <f t="shared" si="10"/>
        <v>5898318</v>
      </c>
      <c r="W22" s="29">
        <f t="shared" si="11"/>
        <v>5898318</v>
      </c>
      <c r="X22" s="29">
        <f t="shared" si="12"/>
        <v>0</v>
      </c>
      <c r="Y22" s="92">
        <f t="shared" si="4"/>
        <v>170417412</v>
      </c>
      <c r="Z22" s="92">
        <f t="shared" si="5"/>
        <v>170417412</v>
      </c>
      <c r="AA22" s="92">
        <f t="shared" si="6"/>
        <v>0</v>
      </c>
    </row>
    <row r="23" spans="1:27" s="30" customFormat="1" ht="24.75" customHeight="1">
      <c r="A23" s="98">
        <v>2.1</v>
      </c>
      <c r="B23" s="99" t="s">
        <v>60</v>
      </c>
      <c r="C23" s="106">
        <f>D23+E23</f>
        <v>163619818</v>
      </c>
      <c r="D23" s="148">
        <v>163325335</v>
      </c>
      <c r="E23" s="100">
        <v>294483</v>
      </c>
      <c r="F23" s="100">
        <v>162798434</v>
      </c>
      <c r="G23" s="100">
        <v>0</v>
      </c>
      <c r="H23" s="88">
        <f t="shared" si="7"/>
        <v>821384</v>
      </c>
      <c r="I23" s="88">
        <f t="shared" si="16"/>
        <v>799435</v>
      </c>
      <c r="J23" s="88">
        <f t="shared" si="8"/>
        <v>333826</v>
      </c>
      <c r="K23" s="153">
        <v>333826</v>
      </c>
      <c r="L23" s="153">
        <v>0</v>
      </c>
      <c r="M23" s="153">
        <v>0</v>
      </c>
      <c r="N23" s="153">
        <v>465609</v>
      </c>
      <c r="O23" s="100">
        <v>0</v>
      </c>
      <c r="P23" s="100">
        <v>0</v>
      </c>
      <c r="Q23" s="105">
        <f>H23-I23-R23-S23</f>
        <v>21949</v>
      </c>
      <c r="R23" s="102">
        <v>0</v>
      </c>
      <c r="S23" s="100">
        <v>0</v>
      </c>
      <c r="T23" s="88">
        <f t="shared" si="9"/>
        <v>487558</v>
      </c>
      <c r="U23" s="90">
        <f t="shared" si="1"/>
        <v>0.4175774140486719</v>
      </c>
      <c r="V23" s="91">
        <f t="shared" si="10"/>
        <v>821384</v>
      </c>
      <c r="W23" s="29">
        <f t="shared" si="11"/>
        <v>821384</v>
      </c>
      <c r="X23" s="29">
        <f t="shared" si="12"/>
        <v>0</v>
      </c>
      <c r="Y23" s="92">
        <f t="shared" si="4"/>
        <v>163619818</v>
      </c>
      <c r="Z23" s="92">
        <f t="shared" si="5"/>
        <v>163619818</v>
      </c>
      <c r="AA23" s="92">
        <f t="shared" si="6"/>
        <v>0</v>
      </c>
    </row>
    <row r="24" spans="1:27" s="30" customFormat="1" ht="24.75" customHeight="1">
      <c r="A24" s="98">
        <v>2.2</v>
      </c>
      <c r="B24" s="99" t="s">
        <v>61</v>
      </c>
      <c r="C24" s="106">
        <f>D24+E24</f>
        <v>495258</v>
      </c>
      <c r="D24" s="148">
        <v>400130</v>
      </c>
      <c r="E24" s="100">
        <v>95128</v>
      </c>
      <c r="F24" s="100">
        <v>0</v>
      </c>
      <c r="G24" s="100">
        <v>0</v>
      </c>
      <c r="H24" s="88">
        <f t="shared" si="7"/>
        <v>495258</v>
      </c>
      <c r="I24" s="88">
        <f t="shared" si="16"/>
        <v>217333</v>
      </c>
      <c r="J24" s="88">
        <f t="shared" si="8"/>
        <v>78760</v>
      </c>
      <c r="K24" s="153">
        <v>78760</v>
      </c>
      <c r="L24" s="153">
        <v>0</v>
      </c>
      <c r="M24" s="153">
        <v>0</v>
      </c>
      <c r="N24" s="153">
        <v>138573</v>
      </c>
      <c r="O24" s="100">
        <v>0</v>
      </c>
      <c r="P24" s="100">
        <v>0</v>
      </c>
      <c r="Q24" s="105">
        <f>H24-I24-R24-S24</f>
        <v>277925</v>
      </c>
      <c r="R24" s="102">
        <v>0</v>
      </c>
      <c r="S24" s="100">
        <v>0</v>
      </c>
      <c r="T24" s="88">
        <f t="shared" si="9"/>
        <v>416498</v>
      </c>
      <c r="U24" s="90">
        <f t="shared" si="1"/>
        <v>0.3623931938545918</v>
      </c>
      <c r="V24" s="91">
        <f t="shared" si="10"/>
        <v>495258</v>
      </c>
      <c r="W24" s="29">
        <f t="shared" si="11"/>
        <v>495258</v>
      </c>
      <c r="X24" s="29">
        <f t="shared" si="12"/>
        <v>0</v>
      </c>
      <c r="Y24" s="92">
        <f t="shared" si="4"/>
        <v>495258</v>
      </c>
      <c r="Z24" s="92">
        <f t="shared" si="5"/>
        <v>495258</v>
      </c>
      <c r="AA24" s="92">
        <f t="shared" si="6"/>
        <v>0</v>
      </c>
    </row>
    <row r="25" spans="1:27" s="30" customFormat="1" ht="24.75" customHeight="1">
      <c r="A25" s="98">
        <v>2.3</v>
      </c>
      <c r="B25" s="99" t="s">
        <v>62</v>
      </c>
      <c r="C25" s="106">
        <f>D25+E25</f>
        <v>6295036</v>
      </c>
      <c r="D25" s="148">
        <v>1596435</v>
      </c>
      <c r="E25" s="100">
        <v>4698601</v>
      </c>
      <c r="F25" s="100">
        <v>1720660</v>
      </c>
      <c r="G25" s="100">
        <v>0</v>
      </c>
      <c r="H25" s="88">
        <f t="shared" si="7"/>
        <v>4574376</v>
      </c>
      <c r="I25" s="88">
        <f t="shared" si="16"/>
        <v>4503858</v>
      </c>
      <c r="J25" s="88">
        <f t="shared" si="8"/>
        <v>1403855</v>
      </c>
      <c r="K25" s="153">
        <v>282050</v>
      </c>
      <c r="L25" s="153">
        <v>1121805</v>
      </c>
      <c r="M25" s="153">
        <v>0</v>
      </c>
      <c r="N25" s="153">
        <v>3100003</v>
      </c>
      <c r="O25" s="100">
        <v>0</v>
      </c>
      <c r="P25" s="100">
        <v>0</v>
      </c>
      <c r="Q25" s="105">
        <f>H25-I25-R25-S25</f>
        <v>70518</v>
      </c>
      <c r="R25" s="102">
        <v>0</v>
      </c>
      <c r="S25" s="100">
        <v>0</v>
      </c>
      <c r="T25" s="88">
        <f t="shared" si="9"/>
        <v>3170521</v>
      </c>
      <c r="U25" s="90">
        <f t="shared" si="1"/>
        <v>0.3117005465092372</v>
      </c>
      <c r="V25" s="91">
        <f t="shared" si="10"/>
        <v>4574376</v>
      </c>
      <c r="W25" s="29">
        <f t="shared" si="11"/>
        <v>4574376</v>
      </c>
      <c r="X25" s="29">
        <f t="shared" si="12"/>
        <v>0</v>
      </c>
      <c r="Y25" s="92">
        <f t="shared" si="4"/>
        <v>6295036</v>
      </c>
      <c r="Z25" s="92">
        <f t="shared" si="5"/>
        <v>6295036</v>
      </c>
      <c r="AA25" s="92">
        <f t="shared" si="6"/>
        <v>0</v>
      </c>
    </row>
    <row r="26" spans="1:27" s="30" customFormat="1" ht="24.75" customHeight="1">
      <c r="A26" s="98">
        <v>2.4</v>
      </c>
      <c r="B26" s="99" t="s">
        <v>63</v>
      </c>
      <c r="C26" s="106">
        <f>D26+E26</f>
        <v>7300</v>
      </c>
      <c r="D26" s="148">
        <v>0</v>
      </c>
      <c r="E26" s="100">
        <v>7300</v>
      </c>
      <c r="F26" s="100">
        <v>0</v>
      </c>
      <c r="G26" s="100">
        <v>0</v>
      </c>
      <c r="H26" s="88">
        <f t="shared" si="7"/>
        <v>7300</v>
      </c>
      <c r="I26" s="88">
        <f t="shared" si="16"/>
        <v>7300</v>
      </c>
      <c r="J26" s="88">
        <f t="shared" si="8"/>
        <v>7300</v>
      </c>
      <c r="K26" s="153">
        <v>7300</v>
      </c>
      <c r="L26" s="153">
        <v>0</v>
      </c>
      <c r="M26" s="153">
        <v>0</v>
      </c>
      <c r="N26" s="153">
        <v>0</v>
      </c>
      <c r="O26" s="100">
        <v>0</v>
      </c>
      <c r="P26" s="100">
        <v>0</v>
      </c>
      <c r="Q26" s="105">
        <f>H26-I26-R26-S26</f>
        <v>0</v>
      </c>
      <c r="R26" s="102">
        <v>0</v>
      </c>
      <c r="S26" s="100">
        <v>0</v>
      </c>
      <c r="T26" s="88">
        <f t="shared" si="9"/>
        <v>0</v>
      </c>
      <c r="U26" s="90">
        <f t="shared" si="1"/>
        <v>1</v>
      </c>
      <c r="V26" s="91">
        <f t="shared" si="10"/>
        <v>7300</v>
      </c>
      <c r="W26" s="29">
        <f t="shared" si="11"/>
        <v>7300</v>
      </c>
      <c r="X26" s="29">
        <f t="shared" si="12"/>
        <v>0</v>
      </c>
      <c r="Y26" s="92">
        <f t="shared" si="4"/>
        <v>7300</v>
      </c>
      <c r="Z26" s="92">
        <f t="shared" si="5"/>
        <v>7300</v>
      </c>
      <c r="AA26" s="92">
        <f t="shared" si="6"/>
        <v>0</v>
      </c>
    </row>
    <row r="27" spans="1:27" s="40" customFormat="1" ht="28.5" customHeight="1">
      <c r="A27" s="103">
        <v>3</v>
      </c>
      <c r="B27" s="94" t="s">
        <v>64</v>
      </c>
      <c r="C27" s="106">
        <f aca="true" t="shared" si="18" ref="C27:H27">SUM(C28:C32)</f>
        <v>16932321</v>
      </c>
      <c r="D27" s="106">
        <f t="shared" si="18"/>
        <v>14957759</v>
      </c>
      <c r="E27" s="100">
        <v>1974562</v>
      </c>
      <c r="F27" s="100">
        <v>0</v>
      </c>
      <c r="G27" s="100">
        <v>0</v>
      </c>
      <c r="H27" s="96">
        <f t="shared" si="18"/>
        <v>16932321</v>
      </c>
      <c r="I27" s="96">
        <f aca="true" t="shared" si="19" ref="I27:T27">SUM(I28:I32)</f>
        <v>13958825</v>
      </c>
      <c r="J27" s="96">
        <f t="shared" si="19"/>
        <v>505332</v>
      </c>
      <c r="K27" s="153">
        <v>505332</v>
      </c>
      <c r="L27" s="153">
        <v>0</v>
      </c>
      <c r="M27" s="153">
        <v>0</v>
      </c>
      <c r="N27" s="153">
        <v>13453493</v>
      </c>
      <c r="O27" s="96">
        <f t="shared" si="19"/>
        <v>0</v>
      </c>
      <c r="P27" s="96">
        <f t="shared" si="19"/>
        <v>0</v>
      </c>
      <c r="Q27" s="96">
        <f t="shared" si="19"/>
        <v>2870273</v>
      </c>
      <c r="R27" s="96">
        <f t="shared" si="19"/>
        <v>0</v>
      </c>
      <c r="S27" s="96">
        <f t="shared" si="19"/>
        <v>103223</v>
      </c>
      <c r="T27" s="96">
        <f t="shared" si="19"/>
        <v>16426989</v>
      </c>
      <c r="U27" s="97">
        <f t="shared" si="1"/>
        <v>0.03620161439089608</v>
      </c>
      <c r="V27" s="91">
        <f t="shared" si="10"/>
        <v>16932321</v>
      </c>
      <c r="W27" s="29">
        <f t="shared" si="11"/>
        <v>16932321</v>
      </c>
      <c r="X27" s="29">
        <f t="shared" si="12"/>
        <v>0</v>
      </c>
      <c r="Y27" s="92">
        <f t="shared" si="4"/>
        <v>16932321</v>
      </c>
      <c r="Z27" s="92">
        <f t="shared" si="5"/>
        <v>16932321</v>
      </c>
      <c r="AA27" s="92">
        <f t="shared" si="6"/>
        <v>0</v>
      </c>
    </row>
    <row r="28" spans="1:27" s="30" customFormat="1" ht="20.25" customHeight="1">
      <c r="A28" s="98">
        <v>3.1</v>
      </c>
      <c r="B28" s="99" t="s">
        <v>65</v>
      </c>
      <c r="C28" s="106">
        <f>D28+E28</f>
        <v>1055119</v>
      </c>
      <c r="D28" s="53">
        <f>'[2]05 Duy Tien'!D11</f>
        <v>1020162</v>
      </c>
      <c r="E28" s="100">
        <v>34957</v>
      </c>
      <c r="F28" s="100">
        <v>0</v>
      </c>
      <c r="G28" s="100">
        <v>0</v>
      </c>
      <c r="H28" s="88">
        <f t="shared" si="7"/>
        <v>1055119</v>
      </c>
      <c r="I28" s="88">
        <f t="shared" si="16"/>
        <v>587695</v>
      </c>
      <c r="J28" s="88">
        <f t="shared" si="8"/>
        <v>26146</v>
      </c>
      <c r="K28" s="153">
        <v>26146</v>
      </c>
      <c r="L28" s="153">
        <v>0</v>
      </c>
      <c r="M28" s="153">
        <v>0</v>
      </c>
      <c r="N28" s="153">
        <v>561549</v>
      </c>
      <c r="O28" s="100">
        <v>0</v>
      </c>
      <c r="P28" s="100">
        <v>0</v>
      </c>
      <c r="Q28" s="105">
        <f>H28-I28-R28-S28</f>
        <v>467424</v>
      </c>
      <c r="R28" s="102">
        <v>0</v>
      </c>
      <c r="S28" s="100">
        <v>0</v>
      </c>
      <c r="T28" s="88">
        <f t="shared" si="9"/>
        <v>1028973</v>
      </c>
      <c r="U28" s="90">
        <f t="shared" si="1"/>
        <v>0.044489063204553383</v>
      </c>
      <c r="V28" s="91">
        <f t="shared" si="10"/>
        <v>1055119</v>
      </c>
      <c r="W28" s="29">
        <f t="shared" si="11"/>
        <v>1055119</v>
      </c>
      <c r="X28" s="29">
        <f t="shared" si="12"/>
        <v>0</v>
      </c>
      <c r="Y28" s="92">
        <f t="shared" si="4"/>
        <v>1055119</v>
      </c>
      <c r="Z28" s="92">
        <f t="shared" si="5"/>
        <v>1055119</v>
      </c>
      <c r="AA28" s="92">
        <f t="shared" si="6"/>
        <v>0</v>
      </c>
    </row>
    <row r="29" spans="1:27" s="30" customFormat="1" ht="20.25" customHeight="1">
      <c r="A29" s="98">
        <v>3.2</v>
      </c>
      <c r="B29" s="99" t="s">
        <v>66</v>
      </c>
      <c r="C29" s="106">
        <f>D29+E29</f>
        <v>4074497</v>
      </c>
      <c r="D29" s="53">
        <f>'[2]05 Duy Tien'!D12</f>
        <v>3919221</v>
      </c>
      <c r="E29" s="100">
        <v>155276</v>
      </c>
      <c r="F29" s="100">
        <v>0</v>
      </c>
      <c r="G29" s="100">
        <v>0</v>
      </c>
      <c r="H29" s="88">
        <f t="shared" si="7"/>
        <v>4074497</v>
      </c>
      <c r="I29" s="88">
        <f t="shared" si="16"/>
        <v>3781783</v>
      </c>
      <c r="J29" s="88">
        <f t="shared" si="8"/>
        <v>78026</v>
      </c>
      <c r="K29" s="153">
        <v>78026</v>
      </c>
      <c r="L29" s="153">
        <v>0</v>
      </c>
      <c r="M29" s="153">
        <v>0</v>
      </c>
      <c r="N29" s="153">
        <v>3703757</v>
      </c>
      <c r="O29" s="100">
        <v>0</v>
      </c>
      <c r="P29" s="100">
        <v>0</v>
      </c>
      <c r="Q29" s="105">
        <f>H29-I29-R29-S29</f>
        <v>189491</v>
      </c>
      <c r="R29" s="102">
        <v>0</v>
      </c>
      <c r="S29" s="100">
        <v>103223</v>
      </c>
      <c r="T29" s="88">
        <f t="shared" si="9"/>
        <v>3996471</v>
      </c>
      <c r="U29" s="90">
        <f t="shared" si="1"/>
        <v>0.0206320669377381</v>
      </c>
      <c r="V29" s="91">
        <f t="shared" si="10"/>
        <v>4074497</v>
      </c>
      <c r="W29" s="29">
        <f t="shared" si="11"/>
        <v>4074497</v>
      </c>
      <c r="X29" s="29">
        <f t="shared" si="12"/>
        <v>0</v>
      </c>
      <c r="Y29" s="92">
        <f t="shared" si="4"/>
        <v>4074497</v>
      </c>
      <c r="Z29" s="92">
        <f t="shared" si="5"/>
        <v>4074497</v>
      </c>
      <c r="AA29" s="92">
        <f t="shared" si="6"/>
        <v>0</v>
      </c>
    </row>
    <row r="30" spans="1:27" s="30" customFormat="1" ht="20.25" customHeight="1">
      <c r="A30" s="98">
        <v>3.3</v>
      </c>
      <c r="B30" s="99" t="s">
        <v>67</v>
      </c>
      <c r="C30" s="106">
        <f>D30+E30</f>
        <v>7362522</v>
      </c>
      <c r="D30" s="53">
        <f>'[2]05 Duy Tien'!D13</f>
        <v>7172064</v>
      </c>
      <c r="E30" s="100">
        <v>190458</v>
      </c>
      <c r="F30" s="100">
        <v>0</v>
      </c>
      <c r="G30" s="100">
        <v>0</v>
      </c>
      <c r="H30" s="88">
        <f t="shared" si="7"/>
        <v>7362522</v>
      </c>
      <c r="I30" s="88">
        <f t="shared" si="16"/>
        <v>5707367</v>
      </c>
      <c r="J30" s="88">
        <f t="shared" si="8"/>
        <v>168306</v>
      </c>
      <c r="K30" s="153">
        <v>168306</v>
      </c>
      <c r="L30" s="153">
        <v>0</v>
      </c>
      <c r="M30" s="153">
        <v>0</v>
      </c>
      <c r="N30" s="153">
        <v>5539061</v>
      </c>
      <c r="O30" s="100">
        <v>0</v>
      </c>
      <c r="P30" s="100">
        <v>0</v>
      </c>
      <c r="Q30" s="105">
        <f>H30-I30-R30-S30</f>
        <v>1655155</v>
      </c>
      <c r="R30" s="102">
        <v>0</v>
      </c>
      <c r="S30" s="100">
        <v>0</v>
      </c>
      <c r="T30" s="88">
        <f t="shared" si="9"/>
        <v>7194216</v>
      </c>
      <c r="U30" s="90">
        <f t="shared" si="1"/>
        <v>0.02948925485254409</v>
      </c>
      <c r="V30" s="91">
        <f t="shared" si="10"/>
        <v>7362522</v>
      </c>
      <c r="W30" s="29">
        <f t="shared" si="11"/>
        <v>7362522</v>
      </c>
      <c r="X30" s="29">
        <f t="shared" si="12"/>
        <v>0</v>
      </c>
      <c r="Y30" s="92">
        <f t="shared" si="4"/>
        <v>7362522</v>
      </c>
      <c r="Z30" s="92">
        <f t="shared" si="5"/>
        <v>7362522</v>
      </c>
      <c r="AA30" s="92">
        <f t="shared" si="6"/>
        <v>0</v>
      </c>
    </row>
    <row r="31" spans="1:27" s="30" customFormat="1" ht="20.25" customHeight="1">
      <c r="A31" s="98">
        <v>3.4</v>
      </c>
      <c r="B31" s="99" t="s">
        <v>68</v>
      </c>
      <c r="C31" s="106">
        <f>D31+E31</f>
        <v>35464</v>
      </c>
      <c r="D31" s="53">
        <f>'[2]05 Duy Tien'!D14</f>
        <v>35464</v>
      </c>
      <c r="E31" s="100">
        <v>0</v>
      </c>
      <c r="F31" s="100">
        <v>0</v>
      </c>
      <c r="G31" s="100">
        <v>0</v>
      </c>
      <c r="H31" s="88">
        <f t="shared" si="7"/>
        <v>35464</v>
      </c>
      <c r="I31" s="88">
        <f t="shared" si="16"/>
        <v>2176</v>
      </c>
      <c r="J31" s="88">
        <f t="shared" si="8"/>
        <v>0</v>
      </c>
      <c r="K31" s="153">
        <v>0</v>
      </c>
      <c r="L31" s="153">
        <v>0</v>
      </c>
      <c r="M31" s="153">
        <v>0</v>
      </c>
      <c r="N31" s="153">
        <v>2176</v>
      </c>
      <c r="O31" s="100">
        <v>0</v>
      </c>
      <c r="P31" s="100">
        <v>0</v>
      </c>
      <c r="Q31" s="105">
        <f>H31-I31-R31-S31</f>
        <v>33288</v>
      </c>
      <c r="R31" s="102">
        <v>0</v>
      </c>
      <c r="S31" s="100">
        <v>0</v>
      </c>
      <c r="T31" s="88">
        <f t="shared" si="9"/>
        <v>35464</v>
      </c>
      <c r="U31" s="90">
        <f t="shared" si="1"/>
        <v>0</v>
      </c>
      <c r="V31" s="91">
        <f t="shared" si="10"/>
        <v>35464</v>
      </c>
      <c r="W31" s="29">
        <f t="shared" si="11"/>
        <v>35464</v>
      </c>
      <c r="X31" s="29">
        <f t="shared" si="12"/>
        <v>0</v>
      </c>
      <c r="Y31" s="92">
        <f t="shared" si="4"/>
        <v>35464</v>
      </c>
      <c r="Z31" s="92">
        <f t="shared" si="5"/>
        <v>35464</v>
      </c>
      <c r="AA31" s="92">
        <f t="shared" si="6"/>
        <v>0</v>
      </c>
    </row>
    <row r="32" spans="1:27" s="30" customFormat="1" ht="20.25" customHeight="1">
      <c r="A32" s="98">
        <v>3.5</v>
      </c>
      <c r="B32" s="99" t="s">
        <v>69</v>
      </c>
      <c r="C32" s="106">
        <f>D32+E32</f>
        <v>4404719</v>
      </c>
      <c r="D32" s="53">
        <f>'[2]05 Duy Tien'!D15</f>
        <v>2810848</v>
      </c>
      <c r="E32" s="100">
        <v>1593871</v>
      </c>
      <c r="F32" s="100">
        <v>0</v>
      </c>
      <c r="G32" s="100">
        <v>0</v>
      </c>
      <c r="H32" s="88">
        <f t="shared" si="7"/>
        <v>4404719</v>
      </c>
      <c r="I32" s="88">
        <f t="shared" si="16"/>
        <v>3879804</v>
      </c>
      <c r="J32" s="88">
        <f t="shared" si="8"/>
        <v>232854</v>
      </c>
      <c r="K32" s="153">
        <v>232854</v>
      </c>
      <c r="L32" s="153">
        <v>0</v>
      </c>
      <c r="M32" s="153">
        <v>0</v>
      </c>
      <c r="N32" s="153">
        <v>3646950</v>
      </c>
      <c r="O32" s="100">
        <v>0</v>
      </c>
      <c r="P32" s="100">
        <v>0</v>
      </c>
      <c r="Q32" s="105">
        <f>H32-I32-R32-S32</f>
        <v>524915</v>
      </c>
      <c r="R32" s="102">
        <v>0</v>
      </c>
      <c r="S32" s="100">
        <v>0</v>
      </c>
      <c r="T32" s="88">
        <f t="shared" si="9"/>
        <v>4171865</v>
      </c>
      <c r="U32" s="90"/>
      <c r="V32" s="91">
        <f t="shared" si="10"/>
        <v>4404719</v>
      </c>
      <c r="W32" s="29">
        <f t="shared" si="11"/>
        <v>4404719</v>
      </c>
      <c r="X32" s="29">
        <f t="shared" si="12"/>
        <v>0</v>
      </c>
      <c r="Y32" s="92">
        <f t="shared" si="4"/>
        <v>4404719</v>
      </c>
      <c r="Z32" s="92">
        <f t="shared" si="5"/>
        <v>4404719</v>
      </c>
      <c r="AA32" s="92">
        <f t="shared" si="6"/>
        <v>0</v>
      </c>
    </row>
    <row r="33" spans="1:27" s="40" customFormat="1" ht="25.5" customHeight="1">
      <c r="A33" s="103">
        <v>4</v>
      </c>
      <c r="B33" s="94" t="s">
        <v>70</v>
      </c>
      <c r="C33" s="106">
        <f>SUM(C34:C38)</f>
        <v>16178523</v>
      </c>
      <c r="D33" s="106">
        <f>SUM(D34:D38)</f>
        <v>2870616</v>
      </c>
      <c r="E33" s="100">
        <v>13307907</v>
      </c>
      <c r="F33" s="100">
        <v>550</v>
      </c>
      <c r="G33" s="100">
        <v>0</v>
      </c>
      <c r="H33" s="96">
        <f aca="true" t="shared" si="20" ref="H33:T33">SUM(H34:H38)</f>
        <v>16177973</v>
      </c>
      <c r="I33" s="96">
        <f t="shared" si="20"/>
        <v>15998939</v>
      </c>
      <c r="J33" s="96">
        <f t="shared" si="20"/>
        <v>11509093</v>
      </c>
      <c r="K33" s="153">
        <v>11509093</v>
      </c>
      <c r="L33" s="153">
        <v>0</v>
      </c>
      <c r="M33" s="153">
        <v>0</v>
      </c>
      <c r="N33" s="153">
        <v>4487360</v>
      </c>
      <c r="O33" s="96">
        <f t="shared" si="20"/>
        <v>0</v>
      </c>
      <c r="P33" s="96">
        <f t="shared" si="20"/>
        <v>2486</v>
      </c>
      <c r="Q33" s="96">
        <f t="shared" si="20"/>
        <v>179034</v>
      </c>
      <c r="R33" s="96">
        <f t="shared" si="20"/>
        <v>0</v>
      </c>
      <c r="S33" s="96">
        <f t="shared" si="20"/>
        <v>0</v>
      </c>
      <c r="T33" s="96">
        <f t="shared" si="20"/>
        <v>4668880</v>
      </c>
      <c r="U33" s="97">
        <f t="shared" si="1"/>
        <v>0.7193660154589001</v>
      </c>
      <c r="V33" s="91">
        <f t="shared" si="10"/>
        <v>16177973</v>
      </c>
      <c r="W33" s="29">
        <f t="shared" si="11"/>
        <v>16177973</v>
      </c>
      <c r="X33" s="29">
        <f t="shared" si="12"/>
        <v>0</v>
      </c>
      <c r="Y33" s="92">
        <f t="shared" si="4"/>
        <v>16178523</v>
      </c>
      <c r="Z33" s="92">
        <f t="shared" si="5"/>
        <v>16178523</v>
      </c>
      <c r="AA33" s="92">
        <f t="shared" si="6"/>
        <v>0</v>
      </c>
    </row>
    <row r="34" spans="1:27" s="30" customFormat="1" ht="20.25" customHeight="1">
      <c r="A34" s="98">
        <v>4.1</v>
      </c>
      <c r="B34" s="99" t="s">
        <v>71</v>
      </c>
      <c r="C34" s="106">
        <f aca="true" t="shared" si="21" ref="C34:C48">D34+E34</f>
        <v>2753156</v>
      </c>
      <c r="D34" s="148">
        <v>1778474</v>
      </c>
      <c r="E34" s="100">
        <v>974682</v>
      </c>
      <c r="F34" s="100">
        <v>0</v>
      </c>
      <c r="G34" s="100">
        <v>0</v>
      </c>
      <c r="H34" s="88">
        <f t="shared" si="7"/>
        <v>2753156</v>
      </c>
      <c r="I34" s="88">
        <f t="shared" si="16"/>
        <v>2582156</v>
      </c>
      <c r="J34" s="88">
        <f t="shared" si="8"/>
        <v>1735330</v>
      </c>
      <c r="K34" s="153">
        <v>1735330</v>
      </c>
      <c r="L34" s="153">
        <v>0</v>
      </c>
      <c r="M34" s="153">
        <v>0</v>
      </c>
      <c r="N34" s="153">
        <v>844340</v>
      </c>
      <c r="O34" s="100">
        <v>0</v>
      </c>
      <c r="P34" s="100">
        <v>2486</v>
      </c>
      <c r="Q34" s="105">
        <f>H34-I34-R34-S34</f>
        <v>171000</v>
      </c>
      <c r="R34" s="102">
        <v>0</v>
      </c>
      <c r="S34" s="100">
        <v>0</v>
      </c>
      <c r="T34" s="88">
        <f t="shared" si="9"/>
        <v>1017826</v>
      </c>
      <c r="U34" s="90">
        <f t="shared" si="1"/>
        <v>0.672046925127684</v>
      </c>
      <c r="V34" s="91">
        <f t="shared" si="10"/>
        <v>2753156</v>
      </c>
      <c r="W34" s="29">
        <f t="shared" si="11"/>
        <v>2753156</v>
      </c>
      <c r="X34" s="29">
        <f t="shared" si="12"/>
        <v>0</v>
      </c>
      <c r="Y34" s="92">
        <f t="shared" si="4"/>
        <v>2753156</v>
      </c>
      <c r="Z34" s="92">
        <f t="shared" si="5"/>
        <v>2753156</v>
      </c>
      <c r="AA34" s="92">
        <f t="shared" si="6"/>
        <v>0</v>
      </c>
    </row>
    <row r="35" spans="1:27" s="30" customFormat="1" ht="20.25" customHeight="1">
      <c r="A35" s="98">
        <v>4.3</v>
      </c>
      <c r="B35" s="99" t="s">
        <v>72</v>
      </c>
      <c r="C35" s="106">
        <f t="shared" si="21"/>
        <v>7293157</v>
      </c>
      <c r="D35" s="148">
        <v>255391</v>
      </c>
      <c r="E35" s="100">
        <v>7037766</v>
      </c>
      <c r="F35" s="100">
        <v>0</v>
      </c>
      <c r="G35" s="100">
        <v>0</v>
      </c>
      <c r="H35" s="88">
        <f t="shared" si="7"/>
        <v>7293157</v>
      </c>
      <c r="I35" s="88">
        <f t="shared" si="16"/>
        <v>7293157</v>
      </c>
      <c r="J35" s="88">
        <f t="shared" si="8"/>
        <v>6406816</v>
      </c>
      <c r="K35" s="153">
        <v>6406816</v>
      </c>
      <c r="L35" s="153">
        <v>0</v>
      </c>
      <c r="M35" s="153">
        <v>0</v>
      </c>
      <c r="N35" s="153">
        <v>886341</v>
      </c>
      <c r="O35" s="100">
        <v>0</v>
      </c>
      <c r="P35" s="100">
        <v>0</v>
      </c>
      <c r="Q35" s="105">
        <f>H35-I35-R35-S35</f>
        <v>0</v>
      </c>
      <c r="R35" s="102">
        <v>0</v>
      </c>
      <c r="S35" s="100">
        <v>0</v>
      </c>
      <c r="T35" s="88">
        <f t="shared" si="9"/>
        <v>886341</v>
      </c>
      <c r="U35" s="90">
        <f t="shared" si="1"/>
        <v>0.8784695023019523</v>
      </c>
      <c r="V35" s="91">
        <f t="shared" si="10"/>
        <v>7293157</v>
      </c>
      <c r="W35" s="29">
        <f t="shared" si="11"/>
        <v>7293157</v>
      </c>
      <c r="X35" s="29">
        <f t="shared" si="12"/>
        <v>0</v>
      </c>
      <c r="Y35" s="92">
        <f t="shared" si="4"/>
        <v>7293157</v>
      </c>
      <c r="Z35" s="92">
        <f t="shared" si="5"/>
        <v>7293157</v>
      </c>
      <c r="AA35" s="92">
        <f t="shared" si="6"/>
        <v>0</v>
      </c>
    </row>
    <row r="36" spans="1:27" s="30" customFormat="1" ht="20.25" customHeight="1">
      <c r="A36" s="98">
        <v>4.4</v>
      </c>
      <c r="B36" s="99" t="s">
        <v>73</v>
      </c>
      <c r="C36" s="106">
        <f t="shared" si="21"/>
        <v>2454589</v>
      </c>
      <c r="D36" s="148">
        <v>463151</v>
      </c>
      <c r="E36" s="100">
        <v>1991438</v>
      </c>
      <c r="F36" s="100">
        <v>0</v>
      </c>
      <c r="G36" s="100">
        <v>0</v>
      </c>
      <c r="H36" s="88">
        <f t="shared" si="7"/>
        <v>2454589</v>
      </c>
      <c r="I36" s="88">
        <f t="shared" si="16"/>
        <v>2449500</v>
      </c>
      <c r="J36" s="88">
        <f t="shared" si="8"/>
        <v>2282032</v>
      </c>
      <c r="K36" s="153">
        <v>2282032</v>
      </c>
      <c r="L36" s="153">
        <v>0</v>
      </c>
      <c r="M36" s="153">
        <v>0</v>
      </c>
      <c r="N36" s="153">
        <v>167468</v>
      </c>
      <c r="O36" s="100">
        <v>0</v>
      </c>
      <c r="P36" s="100">
        <v>0</v>
      </c>
      <c r="Q36" s="105">
        <f>H36-I36-R36-S36</f>
        <v>5089</v>
      </c>
      <c r="R36" s="102">
        <v>0</v>
      </c>
      <c r="S36" s="100">
        <v>0</v>
      </c>
      <c r="T36" s="88">
        <f t="shared" si="9"/>
        <v>172557</v>
      </c>
      <c r="U36" s="90">
        <f t="shared" si="1"/>
        <v>0.9316317615839967</v>
      </c>
      <c r="V36" s="91">
        <f t="shared" si="10"/>
        <v>2454589</v>
      </c>
      <c r="W36" s="29">
        <f t="shared" si="11"/>
        <v>2454589</v>
      </c>
      <c r="X36" s="29">
        <f t="shared" si="12"/>
        <v>0</v>
      </c>
      <c r="Y36" s="92">
        <f t="shared" si="4"/>
        <v>2454589</v>
      </c>
      <c r="Z36" s="92">
        <f t="shared" si="5"/>
        <v>2454589</v>
      </c>
      <c r="AA36" s="92">
        <f t="shared" si="6"/>
        <v>0</v>
      </c>
    </row>
    <row r="37" spans="1:27" s="30" customFormat="1" ht="20.25" customHeight="1">
      <c r="A37" s="98">
        <v>4.5</v>
      </c>
      <c r="B37" s="99" t="s">
        <v>74</v>
      </c>
      <c r="C37" s="106">
        <f t="shared" si="21"/>
        <v>387501</v>
      </c>
      <c r="D37" s="148">
        <v>368700</v>
      </c>
      <c r="E37" s="100">
        <v>18801</v>
      </c>
      <c r="F37" s="100">
        <v>0</v>
      </c>
      <c r="G37" s="100">
        <v>0</v>
      </c>
      <c r="H37" s="88">
        <f t="shared" si="7"/>
        <v>387501</v>
      </c>
      <c r="I37" s="88">
        <f t="shared" si="16"/>
        <v>384556</v>
      </c>
      <c r="J37" s="88">
        <f t="shared" si="8"/>
        <v>2700</v>
      </c>
      <c r="K37" s="153">
        <v>2700</v>
      </c>
      <c r="L37" s="153">
        <v>0</v>
      </c>
      <c r="M37" s="153">
        <v>0</v>
      </c>
      <c r="N37" s="153">
        <v>381856</v>
      </c>
      <c r="O37" s="100">
        <v>0</v>
      </c>
      <c r="P37" s="100">
        <v>0</v>
      </c>
      <c r="Q37" s="105">
        <f>H37-I37-R37-S37</f>
        <v>2945</v>
      </c>
      <c r="R37" s="102">
        <v>0</v>
      </c>
      <c r="S37" s="100">
        <v>0</v>
      </c>
      <c r="T37" s="88">
        <f t="shared" si="9"/>
        <v>384801</v>
      </c>
      <c r="U37" s="90">
        <f t="shared" si="1"/>
        <v>0.00702108405537815</v>
      </c>
      <c r="V37" s="91">
        <f t="shared" si="10"/>
        <v>387501</v>
      </c>
      <c r="W37" s="29">
        <f t="shared" si="11"/>
        <v>387501</v>
      </c>
      <c r="X37" s="29">
        <f t="shared" si="12"/>
        <v>0</v>
      </c>
      <c r="Y37" s="92">
        <f t="shared" si="4"/>
        <v>387501</v>
      </c>
      <c r="Z37" s="92">
        <f t="shared" si="5"/>
        <v>387501</v>
      </c>
      <c r="AA37" s="92">
        <f t="shared" si="6"/>
        <v>0</v>
      </c>
    </row>
    <row r="38" spans="1:27" s="30" customFormat="1" ht="20.25" customHeight="1">
      <c r="A38" s="98">
        <v>4.6</v>
      </c>
      <c r="B38" s="99" t="s">
        <v>75</v>
      </c>
      <c r="C38" s="106">
        <f t="shared" si="21"/>
        <v>3290120</v>
      </c>
      <c r="D38" s="148">
        <v>4900</v>
      </c>
      <c r="E38" s="100">
        <v>3285220</v>
      </c>
      <c r="F38" s="100">
        <v>550</v>
      </c>
      <c r="G38" s="100">
        <v>0</v>
      </c>
      <c r="H38" s="88">
        <f t="shared" si="7"/>
        <v>3289570</v>
      </c>
      <c r="I38" s="88">
        <f t="shared" si="16"/>
        <v>3289570</v>
      </c>
      <c r="J38" s="88">
        <f t="shared" si="8"/>
        <v>1082215</v>
      </c>
      <c r="K38" s="153">
        <v>1082215</v>
      </c>
      <c r="L38" s="153">
        <v>0</v>
      </c>
      <c r="M38" s="153">
        <v>0</v>
      </c>
      <c r="N38" s="153">
        <v>2207355</v>
      </c>
      <c r="O38" s="100">
        <v>0</v>
      </c>
      <c r="P38" s="100">
        <v>0</v>
      </c>
      <c r="Q38" s="105">
        <f>H38-I38-R38-S38</f>
        <v>0</v>
      </c>
      <c r="R38" s="102">
        <v>0</v>
      </c>
      <c r="S38" s="100">
        <v>0</v>
      </c>
      <c r="T38" s="88">
        <f t="shared" si="9"/>
        <v>2207355</v>
      </c>
      <c r="U38" s="90">
        <f t="shared" si="1"/>
        <v>0.32898372735646303</v>
      </c>
      <c r="V38" s="91">
        <f t="shared" si="10"/>
        <v>3289570</v>
      </c>
      <c r="W38" s="29">
        <f t="shared" si="11"/>
        <v>3289570</v>
      </c>
      <c r="X38" s="29">
        <f t="shared" si="12"/>
        <v>0</v>
      </c>
      <c r="Y38" s="92">
        <f t="shared" si="4"/>
        <v>3290120</v>
      </c>
      <c r="Z38" s="92">
        <f t="shared" si="5"/>
        <v>3290120</v>
      </c>
      <c r="AA38" s="92">
        <f t="shared" si="6"/>
        <v>0</v>
      </c>
    </row>
    <row r="39" spans="1:27" s="40" customFormat="1" ht="26.25" customHeight="1">
      <c r="A39" s="103">
        <v>5</v>
      </c>
      <c r="B39" s="94" t="s">
        <v>76</v>
      </c>
      <c r="C39" s="106">
        <f t="shared" si="21"/>
        <v>47119373</v>
      </c>
      <c r="D39" s="106">
        <f>SUM(D40:D43)</f>
        <v>43058412</v>
      </c>
      <c r="E39" s="100">
        <v>4060961</v>
      </c>
      <c r="F39" s="100">
        <v>20310</v>
      </c>
      <c r="G39" s="100">
        <v>0</v>
      </c>
      <c r="H39" s="96">
        <f aca="true" t="shared" si="22" ref="H39:T39">SUM(H40:H43)</f>
        <v>47099063</v>
      </c>
      <c r="I39" s="96">
        <f t="shared" si="22"/>
        <v>31815455</v>
      </c>
      <c r="J39" s="96">
        <f t="shared" si="22"/>
        <v>3903883</v>
      </c>
      <c r="K39" s="153">
        <v>3876513</v>
      </c>
      <c r="L39" s="153">
        <v>27370</v>
      </c>
      <c r="M39" s="153">
        <v>0</v>
      </c>
      <c r="N39" s="153">
        <v>27911572</v>
      </c>
      <c r="O39" s="96">
        <f t="shared" si="22"/>
        <v>0</v>
      </c>
      <c r="P39" s="96">
        <f t="shared" si="22"/>
        <v>0</v>
      </c>
      <c r="Q39" s="96">
        <f t="shared" si="22"/>
        <v>15283608</v>
      </c>
      <c r="R39" s="96">
        <f t="shared" si="22"/>
        <v>0</v>
      </c>
      <c r="S39" s="96">
        <f t="shared" si="22"/>
        <v>0</v>
      </c>
      <c r="T39" s="96">
        <f t="shared" si="22"/>
        <v>43195180</v>
      </c>
      <c r="U39" s="97">
        <f t="shared" si="1"/>
        <v>0.12270398144549559</v>
      </c>
      <c r="V39" s="91">
        <f t="shared" si="10"/>
        <v>47099063</v>
      </c>
      <c r="W39" s="29">
        <f t="shared" si="11"/>
        <v>47099063</v>
      </c>
      <c r="X39" s="29">
        <f t="shared" si="12"/>
        <v>0</v>
      </c>
      <c r="Y39" s="92">
        <f t="shared" si="4"/>
        <v>47119373</v>
      </c>
      <c r="Z39" s="92">
        <f t="shared" si="5"/>
        <v>47119373</v>
      </c>
      <c r="AA39" s="92">
        <f t="shared" si="6"/>
        <v>0</v>
      </c>
    </row>
    <row r="40" spans="1:27" s="30" customFormat="1" ht="24.75" customHeight="1">
      <c r="A40" s="98">
        <v>5.1</v>
      </c>
      <c r="B40" s="99" t="s">
        <v>77</v>
      </c>
      <c r="C40" s="106">
        <f t="shared" si="21"/>
        <v>1625658</v>
      </c>
      <c r="D40" s="107">
        <f>'[2]05 Thanh Liem'!D11</f>
        <v>1329748</v>
      </c>
      <c r="E40" s="100">
        <v>295910</v>
      </c>
      <c r="F40" s="100">
        <v>15600</v>
      </c>
      <c r="G40" s="100">
        <v>0</v>
      </c>
      <c r="H40" s="88">
        <f>C40-G40-F40</f>
        <v>1610058</v>
      </c>
      <c r="I40" s="88">
        <f t="shared" si="16"/>
        <v>683680</v>
      </c>
      <c r="J40" s="88">
        <f t="shared" si="8"/>
        <v>39232</v>
      </c>
      <c r="K40" s="153">
        <v>39232</v>
      </c>
      <c r="L40" s="153">
        <v>0</v>
      </c>
      <c r="M40" s="153">
        <v>0</v>
      </c>
      <c r="N40" s="153">
        <v>644448</v>
      </c>
      <c r="O40" s="100">
        <v>0</v>
      </c>
      <c r="P40" s="100">
        <v>0</v>
      </c>
      <c r="Q40" s="105">
        <f>H40-I40-R40-S40</f>
        <v>926378</v>
      </c>
      <c r="R40" s="102">
        <v>0</v>
      </c>
      <c r="S40" s="100">
        <v>0</v>
      </c>
      <c r="T40" s="88">
        <f t="shared" si="9"/>
        <v>1570826</v>
      </c>
      <c r="U40" s="90">
        <f t="shared" si="1"/>
        <v>0.05738357126140885</v>
      </c>
      <c r="V40" s="91">
        <f>IF(H40=C40-F40-G40,H40,"KT lai")</f>
        <v>1610058</v>
      </c>
      <c r="W40" s="29">
        <f t="shared" si="11"/>
        <v>1610058</v>
      </c>
      <c r="X40" s="29">
        <f t="shared" si="12"/>
        <v>0</v>
      </c>
      <c r="Y40" s="92">
        <f t="shared" si="4"/>
        <v>1625658</v>
      </c>
      <c r="Z40" s="92">
        <f t="shared" si="5"/>
        <v>1625658</v>
      </c>
      <c r="AA40" s="92">
        <f t="shared" si="6"/>
        <v>0</v>
      </c>
    </row>
    <row r="41" spans="1:27" s="30" customFormat="1" ht="24.75" customHeight="1">
      <c r="A41" s="98">
        <v>5.2</v>
      </c>
      <c r="B41" s="99" t="s">
        <v>78</v>
      </c>
      <c r="C41" s="106">
        <f t="shared" si="21"/>
        <v>56540</v>
      </c>
      <c r="D41" s="107">
        <f>'[2]05 Thanh Liem'!D12</f>
        <v>5000</v>
      </c>
      <c r="E41" s="100">
        <v>51540</v>
      </c>
      <c r="F41" s="100">
        <v>0</v>
      </c>
      <c r="G41" s="100">
        <v>0</v>
      </c>
      <c r="H41" s="88">
        <f>C41-G41-F41</f>
        <v>56540</v>
      </c>
      <c r="I41" s="88">
        <f t="shared" si="16"/>
        <v>56540</v>
      </c>
      <c r="J41" s="88">
        <f>K41+L41+M41</f>
        <v>50030</v>
      </c>
      <c r="K41" s="153">
        <v>50030</v>
      </c>
      <c r="L41" s="153">
        <v>0</v>
      </c>
      <c r="M41" s="153">
        <v>0</v>
      </c>
      <c r="N41" s="153">
        <v>6510</v>
      </c>
      <c r="O41" s="100">
        <v>0</v>
      </c>
      <c r="P41" s="100">
        <v>0</v>
      </c>
      <c r="Q41" s="105">
        <f>H41-I41-R41-S41</f>
        <v>0</v>
      </c>
      <c r="R41" s="102">
        <v>0</v>
      </c>
      <c r="S41" s="100">
        <v>0</v>
      </c>
      <c r="T41" s="88">
        <f>SUM(N41:S41)</f>
        <v>6510</v>
      </c>
      <c r="U41" s="90">
        <f>IF(I41&lt;&gt;0,J41/I41,"")</f>
        <v>0.8848602759108596</v>
      </c>
      <c r="V41" s="91">
        <f>IF(H41=C41-F41-G41,H41,"KT lai")</f>
        <v>56540</v>
      </c>
      <c r="W41" s="29">
        <f>I41+Q41+R41+S41</f>
        <v>56540</v>
      </c>
      <c r="X41" s="29">
        <f t="shared" si="12"/>
        <v>0</v>
      </c>
      <c r="Y41" s="92">
        <f t="shared" si="4"/>
        <v>56540</v>
      </c>
      <c r="Z41" s="92">
        <f t="shared" si="5"/>
        <v>56540</v>
      </c>
      <c r="AA41" s="92">
        <f t="shared" si="6"/>
        <v>0</v>
      </c>
    </row>
    <row r="42" spans="1:27" s="30" customFormat="1" ht="24.75" customHeight="1">
      <c r="A42" s="98">
        <v>5.3</v>
      </c>
      <c r="B42" s="99" t="s">
        <v>79</v>
      </c>
      <c r="C42" s="106">
        <f t="shared" si="21"/>
        <v>8526967</v>
      </c>
      <c r="D42" s="107">
        <f>'[2]05 Thanh Liem'!D13</f>
        <v>7470682</v>
      </c>
      <c r="E42" s="100">
        <v>1056285</v>
      </c>
      <c r="F42" s="100">
        <v>4710</v>
      </c>
      <c r="G42" s="100">
        <v>0</v>
      </c>
      <c r="H42" s="88">
        <f>C42-G42-F42</f>
        <v>8522257</v>
      </c>
      <c r="I42" s="88">
        <f t="shared" si="16"/>
        <v>5866933</v>
      </c>
      <c r="J42" s="88">
        <f>K42+L42+M42</f>
        <v>1405117</v>
      </c>
      <c r="K42" s="153">
        <v>1377747</v>
      </c>
      <c r="L42" s="153">
        <v>27370</v>
      </c>
      <c r="M42" s="153">
        <v>0</v>
      </c>
      <c r="N42" s="153">
        <v>4461816</v>
      </c>
      <c r="O42" s="100">
        <v>0</v>
      </c>
      <c r="P42" s="100">
        <v>0</v>
      </c>
      <c r="Q42" s="105">
        <f>H42-I42-R42-S42</f>
        <v>2655324</v>
      </c>
      <c r="R42" s="102">
        <v>0</v>
      </c>
      <c r="S42" s="100">
        <v>0</v>
      </c>
      <c r="T42" s="88">
        <f>SUM(N42:S42)</f>
        <v>7117140</v>
      </c>
      <c r="U42" s="90">
        <f>IF(I42&lt;&gt;0,J42/I42,"")</f>
        <v>0.23949770689387453</v>
      </c>
      <c r="V42" s="91">
        <f>IF(H42=C42-F42-G42,H42,"KT lai")</f>
        <v>8522257</v>
      </c>
      <c r="W42" s="29">
        <f>I42+Q42+R42+S42</f>
        <v>8522257</v>
      </c>
      <c r="X42" s="29">
        <f t="shared" si="12"/>
        <v>0</v>
      </c>
      <c r="Y42" s="92">
        <f t="shared" si="4"/>
        <v>8526967</v>
      </c>
      <c r="Z42" s="92">
        <f t="shared" si="5"/>
        <v>8526967</v>
      </c>
      <c r="AA42" s="92">
        <f t="shared" si="6"/>
        <v>0</v>
      </c>
    </row>
    <row r="43" spans="1:27" s="30" customFormat="1" ht="24.75" customHeight="1">
      <c r="A43" s="98">
        <v>5.4</v>
      </c>
      <c r="B43" s="99" t="s">
        <v>80</v>
      </c>
      <c r="C43" s="106">
        <f t="shared" si="21"/>
        <v>36910208</v>
      </c>
      <c r="D43" s="107">
        <f>'[2]05 Thanh Liem'!D14</f>
        <v>34252982</v>
      </c>
      <c r="E43" s="100">
        <v>2657226</v>
      </c>
      <c r="F43" s="100">
        <v>0</v>
      </c>
      <c r="G43" s="100">
        <v>0</v>
      </c>
      <c r="H43" s="88">
        <f>C43-G43-F43</f>
        <v>36910208</v>
      </c>
      <c r="I43" s="88">
        <f t="shared" si="16"/>
        <v>25208302</v>
      </c>
      <c r="J43" s="88">
        <f>K43+L43+M43</f>
        <v>2409504</v>
      </c>
      <c r="K43" s="153">
        <v>2409504</v>
      </c>
      <c r="L43" s="153">
        <v>0</v>
      </c>
      <c r="M43" s="153">
        <v>0</v>
      </c>
      <c r="N43" s="153">
        <v>22798798</v>
      </c>
      <c r="O43" s="100">
        <v>0</v>
      </c>
      <c r="P43" s="100">
        <v>0</v>
      </c>
      <c r="Q43" s="105">
        <f>H43-I43-R43-S43</f>
        <v>11701906</v>
      </c>
      <c r="R43" s="102">
        <v>0</v>
      </c>
      <c r="S43" s="100">
        <v>0</v>
      </c>
      <c r="T43" s="88">
        <f t="shared" si="9"/>
        <v>34500704</v>
      </c>
      <c r="U43" s="90">
        <f t="shared" si="1"/>
        <v>0.09558374856029574</v>
      </c>
      <c r="V43" s="91">
        <f>IF(H43=C43-F43-G43,H43,"KT lai")</f>
        <v>36910208</v>
      </c>
      <c r="W43" s="29">
        <f t="shared" si="11"/>
        <v>36910208</v>
      </c>
      <c r="X43" s="29">
        <f t="shared" si="12"/>
        <v>0</v>
      </c>
      <c r="Y43" s="92">
        <f t="shared" si="4"/>
        <v>36910208</v>
      </c>
      <c r="Z43" s="92">
        <f t="shared" si="5"/>
        <v>36910208</v>
      </c>
      <c r="AA43" s="92">
        <f t="shared" si="6"/>
        <v>0</v>
      </c>
    </row>
    <row r="44" spans="1:27" s="40" customFormat="1" ht="27" customHeight="1">
      <c r="A44" s="103">
        <v>6</v>
      </c>
      <c r="B44" s="94" t="s">
        <v>81</v>
      </c>
      <c r="C44" s="108">
        <f t="shared" si="21"/>
        <v>82490388</v>
      </c>
      <c r="D44" s="108">
        <f>SUM(D45:D48)</f>
        <v>70294687</v>
      </c>
      <c r="E44" s="100">
        <v>12195701</v>
      </c>
      <c r="F44" s="100">
        <v>33200</v>
      </c>
      <c r="G44" s="100">
        <v>0</v>
      </c>
      <c r="H44" s="96">
        <f aca="true" t="shared" si="23" ref="H44:T44">SUM(H45:H48)</f>
        <v>82457188</v>
      </c>
      <c r="I44" s="96">
        <f t="shared" si="23"/>
        <v>37994696</v>
      </c>
      <c r="J44" s="96">
        <f t="shared" si="23"/>
        <v>7091109</v>
      </c>
      <c r="K44" s="153">
        <v>6251835</v>
      </c>
      <c r="L44" s="153">
        <v>839274</v>
      </c>
      <c r="M44" s="153">
        <v>0</v>
      </c>
      <c r="N44" s="153">
        <v>30903587</v>
      </c>
      <c r="O44" s="96">
        <f t="shared" si="23"/>
        <v>0</v>
      </c>
      <c r="P44" s="96">
        <f t="shared" si="23"/>
        <v>0</v>
      </c>
      <c r="Q44" s="96">
        <f t="shared" si="23"/>
        <v>44462492</v>
      </c>
      <c r="R44" s="96">
        <f t="shared" si="23"/>
        <v>0</v>
      </c>
      <c r="S44" s="96">
        <f t="shared" si="23"/>
        <v>0</v>
      </c>
      <c r="T44" s="96">
        <f t="shared" si="23"/>
        <v>75366079</v>
      </c>
      <c r="U44" s="97">
        <f t="shared" si="1"/>
        <v>0.18663418178158342</v>
      </c>
      <c r="V44" s="91">
        <f t="shared" si="10"/>
        <v>82457188</v>
      </c>
      <c r="W44" s="29">
        <f t="shared" si="11"/>
        <v>82457188</v>
      </c>
      <c r="X44" s="29">
        <f t="shared" si="12"/>
        <v>0</v>
      </c>
      <c r="Y44" s="92">
        <f t="shared" si="4"/>
        <v>82490388</v>
      </c>
      <c r="Z44" s="92">
        <f t="shared" si="5"/>
        <v>82490388</v>
      </c>
      <c r="AA44" s="92">
        <f t="shared" si="6"/>
        <v>0</v>
      </c>
    </row>
    <row r="45" spans="1:27" s="30" customFormat="1" ht="27" customHeight="1">
      <c r="A45" s="98">
        <v>6.1</v>
      </c>
      <c r="B45" s="99" t="s">
        <v>82</v>
      </c>
      <c r="C45" s="108">
        <f t="shared" si="21"/>
        <v>45873974</v>
      </c>
      <c r="D45" s="109">
        <f>'[2]05 Phu Ly'!D11</f>
        <v>43620649</v>
      </c>
      <c r="E45" s="100">
        <v>2253325</v>
      </c>
      <c r="F45" s="100">
        <v>200</v>
      </c>
      <c r="G45" s="100">
        <v>0</v>
      </c>
      <c r="H45" s="88">
        <f t="shared" si="7"/>
        <v>45873774</v>
      </c>
      <c r="I45" s="88">
        <f t="shared" si="16"/>
        <v>9715295</v>
      </c>
      <c r="J45" s="88">
        <f t="shared" si="8"/>
        <v>1819581</v>
      </c>
      <c r="K45" s="153">
        <v>1819581</v>
      </c>
      <c r="L45" s="153">
        <v>0</v>
      </c>
      <c r="M45" s="153">
        <v>0</v>
      </c>
      <c r="N45" s="153">
        <v>7895714</v>
      </c>
      <c r="O45" s="100">
        <v>0</v>
      </c>
      <c r="P45" s="100">
        <v>0</v>
      </c>
      <c r="Q45" s="110">
        <f>H45-I45-R45-S45</f>
        <v>36158479</v>
      </c>
      <c r="R45" s="102">
        <v>0</v>
      </c>
      <c r="S45" s="100">
        <v>0</v>
      </c>
      <c r="T45" s="88">
        <f t="shared" si="9"/>
        <v>44054193</v>
      </c>
      <c r="U45" s="90">
        <f t="shared" si="1"/>
        <v>0.18729034990702803</v>
      </c>
      <c r="V45" s="91">
        <f t="shared" si="10"/>
        <v>45873774</v>
      </c>
      <c r="W45" s="29">
        <f t="shared" si="11"/>
        <v>45873774</v>
      </c>
      <c r="X45" s="29">
        <f t="shared" si="12"/>
        <v>0</v>
      </c>
      <c r="Y45" s="92">
        <f t="shared" si="4"/>
        <v>45873974</v>
      </c>
      <c r="Z45" s="92">
        <f t="shared" si="5"/>
        <v>45873974</v>
      </c>
      <c r="AA45" s="92">
        <f t="shared" si="6"/>
        <v>0</v>
      </c>
    </row>
    <row r="46" spans="1:27" s="30" customFormat="1" ht="27" customHeight="1">
      <c r="A46" s="98">
        <v>6.3</v>
      </c>
      <c r="B46" s="99" t="s">
        <v>83</v>
      </c>
      <c r="C46" s="108">
        <f t="shared" si="21"/>
        <v>20396901</v>
      </c>
      <c r="D46" s="109">
        <f>'[2]05 Phu Ly'!D12</f>
        <v>18609552</v>
      </c>
      <c r="E46" s="100">
        <v>1787349</v>
      </c>
      <c r="F46" s="100">
        <v>0</v>
      </c>
      <c r="G46" s="100">
        <v>0</v>
      </c>
      <c r="H46" s="88">
        <f t="shared" si="7"/>
        <v>20396901</v>
      </c>
      <c r="I46" s="88">
        <f t="shared" si="16"/>
        <v>14471504</v>
      </c>
      <c r="J46" s="88">
        <f t="shared" si="8"/>
        <v>621319</v>
      </c>
      <c r="K46" s="153">
        <v>616419</v>
      </c>
      <c r="L46" s="153">
        <v>4900</v>
      </c>
      <c r="M46" s="153">
        <v>0</v>
      </c>
      <c r="N46" s="153">
        <v>13850185</v>
      </c>
      <c r="O46" s="100">
        <v>0</v>
      </c>
      <c r="P46" s="100">
        <v>0</v>
      </c>
      <c r="Q46" s="110">
        <f>H46-I46-R46-S46</f>
        <v>5925397</v>
      </c>
      <c r="R46" s="102">
        <v>0</v>
      </c>
      <c r="S46" s="100">
        <v>0</v>
      </c>
      <c r="T46" s="88">
        <f t="shared" si="9"/>
        <v>19775582</v>
      </c>
      <c r="U46" s="90">
        <f t="shared" si="1"/>
        <v>0.04293396180521389</v>
      </c>
      <c r="V46" s="91">
        <f t="shared" si="10"/>
        <v>20396901</v>
      </c>
      <c r="W46" s="29">
        <f t="shared" si="11"/>
        <v>20396901</v>
      </c>
      <c r="X46" s="29">
        <f t="shared" si="12"/>
        <v>0</v>
      </c>
      <c r="Y46" s="92">
        <f t="shared" si="4"/>
        <v>20396901</v>
      </c>
      <c r="Z46" s="92">
        <f t="shared" si="5"/>
        <v>20396901</v>
      </c>
      <c r="AA46" s="92">
        <f t="shared" si="6"/>
        <v>0</v>
      </c>
    </row>
    <row r="47" spans="1:27" s="30" customFormat="1" ht="27" customHeight="1">
      <c r="A47" s="98">
        <v>6.4</v>
      </c>
      <c r="B47" s="99" t="s">
        <v>84</v>
      </c>
      <c r="C47" s="108">
        <f t="shared" si="21"/>
        <v>15569113</v>
      </c>
      <c r="D47" s="109">
        <f>'[2]05 Phu Ly'!D13</f>
        <v>8064486</v>
      </c>
      <c r="E47" s="100">
        <v>7504627</v>
      </c>
      <c r="F47" s="100">
        <v>33000</v>
      </c>
      <c r="G47" s="100">
        <v>0</v>
      </c>
      <c r="H47" s="88">
        <f t="shared" si="7"/>
        <v>15536113</v>
      </c>
      <c r="I47" s="88">
        <f t="shared" si="16"/>
        <v>13157497</v>
      </c>
      <c r="J47" s="88">
        <f t="shared" si="8"/>
        <v>4001309</v>
      </c>
      <c r="K47" s="153">
        <v>3166935</v>
      </c>
      <c r="L47" s="153">
        <v>834374</v>
      </c>
      <c r="M47" s="153">
        <v>0</v>
      </c>
      <c r="N47" s="153">
        <v>9156188</v>
      </c>
      <c r="O47" s="100">
        <v>0</v>
      </c>
      <c r="P47" s="100">
        <v>0</v>
      </c>
      <c r="Q47" s="110">
        <f>H47-I47-R47-S47</f>
        <v>2378616</v>
      </c>
      <c r="R47" s="102">
        <v>0</v>
      </c>
      <c r="S47" s="100">
        <v>0</v>
      </c>
      <c r="T47" s="88">
        <f t="shared" si="9"/>
        <v>11534804</v>
      </c>
      <c r="U47" s="90">
        <f t="shared" si="1"/>
        <v>0.3041086765970762</v>
      </c>
      <c r="V47" s="91">
        <f t="shared" si="10"/>
        <v>15536113</v>
      </c>
      <c r="W47" s="29">
        <f t="shared" si="11"/>
        <v>15536113</v>
      </c>
      <c r="X47" s="29">
        <f t="shared" si="12"/>
        <v>0</v>
      </c>
      <c r="Y47" s="92">
        <f t="shared" si="4"/>
        <v>15569113</v>
      </c>
      <c r="Z47" s="92">
        <f t="shared" si="5"/>
        <v>15569113</v>
      </c>
      <c r="AA47" s="92">
        <f t="shared" si="6"/>
        <v>0</v>
      </c>
    </row>
    <row r="48" spans="1:27" s="30" customFormat="1" ht="27" customHeight="1">
      <c r="A48" s="98">
        <v>6.5</v>
      </c>
      <c r="B48" s="99" t="s">
        <v>85</v>
      </c>
      <c r="C48" s="108">
        <f t="shared" si="21"/>
        <v>650400</v>
      </c>
      <c r="D48" s="109">
        <f>'[2]05 Phu Ly'!D14</f>
        <v>0</v>
      </c>
      <c r="E48" s="100">
        <v>650400</v>
      </c>
      <c r="F48" s="100">
        <v>0</v>
      </c>
      <c r="G48" s="100">
        <v>0</v>
      </c>
      <c r="H48" s="88">
        <f t="shared" si="7"/>
        <v>650400</v>
      </c>
      <c r="I48" s="88">
        <f t="shared" si="16"/>
        <v>650400</v>
      </c>
      <c r="J48" s="88">
        <f t="shared" si="8"/>
        <v>648900</v>
      </c>
      <c r="K48" s="153">
        <v>648900</v>
      </c>
      <c r="L48" s="153">
        <v>0</v>
      </c>
      <c r="M48" s="153">
        <v>0</v>
      </c>
      <c r="N48" s="153">
        <v>1500</v>
      </c>
      <c r="O48" s="100">
        <v>0</v>
      </c>
      <c r="P48" s="100">
        <v>0</v>
      </c>
      <c r="Q48" s="110">
        <f>H48-I48-R48-S48</f>
        <v>0</v>
      </c>
      <c r="R48" s="102">
        <v>0</v>
      </c>
      <c r="S48" s="100">
        <v>0</v>
      </c>
      <c r="T48" s="88">
        <f t="shared" si="9"/>
        <v>1500</v>
      </c>
      <c r="U48" s="90">
        <f t="shared" si="1"/>
        <v>0.9976937269372693</v>
      </c>
      <c r="V48" s="91">
        <f t="shared" si="10"/>
        <v>650400</v>
      </c>
      <c r="W48" s="29">
        <f t="shared" si="11"/>
        <v>650400</v>
      </c>
      <c r="X48" s="29">
        <f t="shared" si="12"/>
        <v>0</v>
      </c>
      <c r="Y48" s="92">
        <f t="shared" si="4"/>
        <v>650400</v>
      </c>
      <c r="Z48" s="92">
        <f t="shared" si="5"/>
        <v>650400</v>
      </c>
      <c r="AA48" s="92">
        <f t="shared" si="6"/>
        <v>0</v>
      </c>
    </row>
    <row r="49" spans="1:21" ht="21" customHeight="1">
      <c r="A49" s="159"/>
      <c r="B49" s="160"/>
      <c r="C49" s="160"/>
      <c r="D49" s="160"/>
      <c r="E49" s="160"/>
      <c r="F49" s="54"/>
      <c r="G49" s="54"/>
      <c r="H49" s="54"/>
      <c r="I49" s="55"/>
      <c r="J49" s="55"/>
      <c r="K49" s="55"/>
      <c r="L49" s="55"/>
      <c r="M49" s="55"/>
      <c r="N49" s="161" t="s">
        <v>117</v>
      </c>
      <c r="O49" s="162"/>
      <c r="P49" s="162"/>
      <c r="Q49" s="162"/>
      <c r="R49" s="162"/>
      <c r="S49" s="162"/>
      <c r="T49" s="162"/>
      <c r="U49" s="162"/>
    </row>
    <row r="50" spans="1:21" ht="21" customHeight="1">
      <c r="A50" s="163" t="s">
        <v>86</v>
      </c>
      <c r="B50" s="164"/>
      <c r="C50" s="164"/>
      <c r="D50" s="164"/>
      <c r="E50" s="164"/>
      <c r="F50" s="59"/>
      <c r="G50" s="59"/>
      <c r="H50" s="59"/>
      <c r="I50" s="60"/>
      <c r="J50" s="60"/>
      <c r="K50" s="60"/>
      <c r="L50" s="60"/>
      <c r="M50" s="60"/>
      <c r="N50" s="165" t="str">
        <f>'[3]TT'!C5</f>
        <v>PHÓ CỤC TRƯỞNG</v>
      </c>
      <c r="O50" s="165"/>
      <c r="P50" s="165"/>
      <c r="Q50" s="165"/>
      <c r="R50" s="165"/>
      <c r="S50" s="165"/>
      <c r="T50" s="165"/>
      <c r="U50" s="165"/>
    </row>
    <row r="51" spans="1:21" ht="66.75" customHeight="1">
      <c r="A51" s="62"/>
      <c r="B51" s="62"/>
      <c r="C51" s="62"/>
      <c r="D51" s="62"/>
      <c r="E51" s="62"/>
      <c r="F51" s="64"/>
      <c r="G51" s="64"/>
      <c r="H51" s="64"/>
      <c r="I51" s="60"/>
      <c r="J51" s="60"/>
      <c r="K51" s="60"/>
      <c r="L51" s="60"/>
      <c r="M51" s="60"/>
      <c r="N51" s="60"/>
      <c r="O51" s="60"/>
      <c r="P51" s="64"/>
      <c r="Q51" s="111"/>
      <c r="R51" s="64"/>
      <c r="S51" s="60"/>
      <c r="T51" s="67"/>
      <c r="U51" s="67"/>
    </row>
    <row r="52" spans="1:21" ht="21" customHeight="1">
      <c r="A52" s="154" t="str">
        <f>'[1]TT'!C6</f>
        <v>TRẦN ĐỨC TOẢN</v>
      </c>
      <c r="B52" s="154"/>
      <c r="C52" s="154"/>
      <c r="D52" s="154"/>
      <c r="E52" s="154"/>
      <c r="F52" s="68" t="s">
        <v>87</v>
      </c>
      <c r="G52" s="68"/>
      <c r="H52" s="68"/>
      <c r="I52" s="68"/>
      <c r="J52" s="68"/>
      <c r="K52" s="68"/>
      <c r="L52" s="68"/>
      <c r="M52" s="68"/>
      <c r="N52" s="155" t="str">
        <f>'[3]TT'!C3</f>
        <v>Vũ Ngọc Phương</v>
      </c>
      <c r="O52" s="155"/>
      <c r="P52" s="155"/>
      <c r="Q52" s="155"/>
      <c r="R52" s="155"/>
      <c r="S52" s="155"/>
      <c r="T52" s="155"/>
      <c r="U52" s="155"/>
    </row>
    <row r="53" ht="21" customHeight="1"/>
    <row r="54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view="pageBreakPreview" zoomScaleSheetLayoutView="100" zoomScalePageLayoutView="0" workbookViewId="0" topLeftCell="A1">
      <selection activeCell="J1" sqref="J1:J16384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9.875" style="0" bestFit="1" customWidth="1"/>
    <col min="9" max="9" width="15.375" style="0" hidden="1" customWidth="1"/>
    <col min="10" max="10" width="12.125" style="0" hidden="1" customWidth="1"/>
  </cols>
  <sheetData>
    <row r="1" spans="1:8" s="112" customFormat="1" ht="21.75" customHeight="1">
      <c r="A1" s="207" t="s">
        <v>93</v>
      </c>
      <c r="B1" s="207"/>
      <c r="C1" s="207"/>
      <c r="D1" s="207"/>
      <c r="E1" s="207"/>
      <c r="F1" s="207"/>
      <c r="G1" s="207"/>
      <c r="H1" s="207"/>
    </row>
    <row r="2" spans="1:8" s="112" customFormat="1" ht="21.75" customHeight="1">
      <c r="A2" s="208" t="s">
        <v>117</v>
      </c>
      <c r="B2" s="209"/>
      <c r="C2" s="209"/>
      <c r="D2" s="209"/>
      <c r="E2" s="209"/>
      <c r="F2" s="209"/>
      <c r="G2" s="209"/>
      <c r="H2" s="209"/>
    </row>
    <row r="3" spans="6:8" ht="21" customHeight="1">
      <c r="F3" s="210" t="s">
        <v>94</v>
      </c>
      <c r="G3" s="210"/>
      <c r="H3" s="210"/>
    </row>
    <row r="4" spans="1:8" ht="15.75">
      <c r="A4" s="211" t="s">
        <v>95</v>
      </c>
      <c r="B4" s="211" t="s">
        <v>96</v>
      </c>
      <c r="C4" s="213" t="s">
        <v>97</v>
      </c>
      <c r="D4" s="213"/>
      <c r="E4" s="214"/>
      <c r="F4" s="215" t="s">
        <v>98</v>
      </c>
      <c r="G4" s="215"/>
      <c r="H4" s="215"/>
    </row>
    <row r="5" spans="1:8" ht="95.25" customHeight="1">
      <c r="A5" s="212"/>
      <c r="B5" s="212"/>
      <c r="C5" s="113" t="s">
        <v>99</v>
      </c>
      <c r="D5" s="114" t="s">
        <v>100</v>
      </c>
      <c r="E5" s="115" t="s">
        <v>101</v>
      </c>
      <c r="F5" s="113" t="s">
        <v>99</v>
      </c>
      <c r="G5" s="114" t="s">
        <v>100</v>
      </c>
      <c r="H5" s="116" t="s">
        <v>101</v>
      </c>
    </row>
    <row r="6" spans="1:10" ht="15.75">
      <c r="A6" s="117" t="s">
        <v>45</v>
      </c>
      <c r="B6" s="118" t="s">
        <v>102</v>
      </c>
      <c r="C6" s="119">
        <v>816</v>
      </c>
      <c r="D6" s="119">
        <v>550</v>
      </c>
      <c r="E6" s="120">
        <f>SUM(E7:E19)</f>
        <v>212</v>
      </c>
      <c r="F6" s="119">
        <v>37731626</v>
      </c>
      <c r="G6" s="119">
        <v>26177072</v>
      </c>
      <c r="H6" s="119">
        <f>SUM(H7:H19)</f>
        <v>7498999</v>
      </c>
      <c r="I6" s="121"/>
      <c r="J6" s="122">
        <f>F6+F20</f>
        <v>986759913</v>
      </c>
    </row>
    <row r="7" spans="1:10" ht="15.75">
      <c r="A7" s="123" t="s">
        <v>25</v>
      </c>
      <c r="B7" s="124" t="s">
        <v>103</v>
      </c>
      <c r="C7" s="125">
        <v>132</v>
      </c>
      <c r="D7" s="126">
        <v>60</v>
      </c>
      <c r="E7" s="127">
        <v>28</v>
      </c>
      <c r="F7" s="125">
        <v>2143908</v>
      </c>
      <c r="G7" s="125">
        <v>1169793</v>
      </c>
      <c r="H7" s="128">
        <v>476654</v>
      </c>
      <c r="I7" s="129"/>
      <c r="J7" s="130">
        <f>J6-'[4]PLChuaDieuKien'!$J$6</f>
        <v>0</v>
      </c>
    </row>
    <row r="8" spans="1:10" ht="15.75">
      <c r="A8" s="123" t="s">
        <v>26</v>
      </c>
      <c r="B8" s="131" t="s">
        <v>104</v>
      </c>
      <c r="C8" s="125">
        <v>45</v>
      </c>
      <c r="D8" s="126">
        <v>15</v>
      </c>
      <c r="E8" s="127">
        <v>6</v>
      </c>
      <c r="F8" s="125">
        <v>2941872</v>
      </c>
      <c r="G8" s="125">
        <v>733577</v>
      </c>
      <c r="H8" s="128">
        <v>369524</v>
      </c>
      <c r="I8" s="122"/>
      <c r="J8" s="122"/>
    </row>
    <row r="9" spans="1:9" ht="15.75">
      <c r="A9" s="123" t="s">
        <v>27</v>
      </c>
      <c r="B9" s="131" t="s">
        <v>105</v>
      </c>
      <c r="C9" s="125">
        <v>0</v>
      </c>
      <c r="D9" s="126">
        <v>0</v>
      </c>
      <c r="E9" s="127">
        <v>0</v>
      </c>
      <c r="F9" s="125">
        <v>0</v>
      </c>
      <c r="G9" s="125">
        <v>0</v>
      </c>
      <c r="H9" s="128"/>
      <c r="I9" s="132"/>
    </row>
    <row r="10" spans="1:10" ht="15.75">
      <c r="A10" s="123" t="s">
        <v>28</v>
      </c>
      <c r="B10" s="124" t="s">
        <v>106</v>
      </c>
      <c r="C10" s="125">
        <v>0</v>
      </c>
      <c r="D10" s="126">
        <v>0</v>
      </c>
      <c r="E10" s="127">
        <v>0</v>
      </c>
      <c r="F10" s="125">
        <v>0</v>
      </c>
      <c r="G10" s="125">
        <v>0</v>
      </c>
      <c r="H10" s="128"/>
      <c r="I10" s="122"/>
      <c r="J10" s="122"/>
    </row>
    <row r="11" spans="1:10" ht="25.5">
      <c r="A11" s="123" t="s">
        <v>29</v>
      </c>
      <c r="B11" s="133" t="s">
        <v>107</v>
      </c>
      <c r="C11" s="134">
        <v>1</v>
      </c>
      <c r="D11" s="126">
        <v>1</v>
      </c>
      <c r="E11" s="135">
        <v>0</v>
      </c>
      <c r="F11" s="134">
        <v>74511</v>
      </c>
      <c r="G11" s="134">
        <v>74511</v>
      </c>
      <c r="H11" s="136"/>
      <c r="I11" s="122"/>
      <c r="J11" s="122"/>
    </row>
    <row r="12" spans="1:10" ht="15.75">
      <c r="A12" s="123" t="s">
        <v>30</v>
      </c>
      <c r="B12" s="124" t="s">
        <v>108</v>
      </c>
      <c r="C12" s="125">
        <v>580</v>
      </c>
      <c r="D12" s="126">
        <v>441</v>
      </c>
      <c r="E12" s="127">
        <f>37+132-2</f>
        <v>167</v>
      </c>
      <c r="F12" s="134">
        <v>27526665</v>
      </c>
      <c r="G12" s="134">
        <v>19498022</v>
      </c>
      <c r="H12" s="128">
        <f>6472476-F11-389-500-223468+594984-273529-4230</f>
        <v>6490833</v>
      </c>
      <c r="I12" s="121"/>
      <c r="J12" s="122"/>
    </row>
    <row r="13" spans="1:10" ht="15.75">
      <c r="A13" s="123" t="s">
        <v>31</v>
      </c>
      <c r="B13" s="124" t="s">
        <v>109</v>
      </c>
      <c r="C13" s="125">
        <v>1</v>
      </c>
      <c r="D13" s="126">
        <v>1</v>
      </c>
      <c r="E13" s="127">
        <v>0</v>
      </c>
      <c r="F13" s="134">
        <v>2715</v>
      </c>
      <c r="G13" s="134">
        <v>2715</v>
      </c>
      <c r="H13" s="128"/>
      <c r="I13" s="122"/>
      <c r="J13" s="122"/>
    </row>
    <row r="14" spans="1:9" ht="15.75">
      <c r="A14" s="123" t="s">
        <v>32</v>
      </c>
      <c r="B14" s="124" t="s">
        <v>110</v>
      </c>
      <c r="C14" s="125">
        <v>54</v>
      </c>
      <c r="D14" s="126">
        <v>31</v>
      </c>
      <c r="E14" s="127">
        <v>11</v>
      </c>
      <c r="F14" s="134">
        <v>547962</v>
      </c>
      <c r="G14" s="125">
        <v>223265</v>
      </c>
      <c r="H14" s="128">
        <v>114130</v>
      </c>
      <c r="I14" s="122"/>
    </row>
    <row r="15" spans="1:10" ht="15.75">
      <c r="A15" s="123" t="s">
        <v>33</v>
      </c>
      <c r="B15" s="124" t="s">
        <v>111</v>
      </c>
      <c r="C15" s="125">
        <v>1</v>
      </c>
      <c r="D15" s="126">
        <v>0</v>
      </c>
      <c r="E15" s="127">
        <v>0</v>
      </c>
      <c r="F15" s="125">
        <v>17710</v>
      </c>
      <c r="G15" s="125">
        <v>0</v>
      </c>
      <c r="H15" s="128"/>
      <c r="I15" s="132"/>
      <c r="J15" s="122"/>
    </row>
    <row r="16" spans="1:10" ht="15.75">
      <c r="A16" s="123" t="s">
        <v>34</v>
      </c>
      <c r="B16" s="124" t="s">
        <v>112</v>
      </c>
      <c r="C16" s="125">
        <v>0</v>
      </c>
      <c r="D16" s="126">
        <v>0</v>
      </c>
      <c r="E16" s="127">
        <v>0</v>
      </c>
      <c r="F16" s="125">
        <v>0</v>
      </c>
      <c r="G16" s="125">
        <v>0</v>
      </c>
      <c r="H16" s="128"/>
      <c r="I16" s="137"/>
      <c r="J16" s="137"/>
    </row>
    <row r="17" spans="1:10" ht="15.75">
      <c r="A17" s="123" t="s">
        <v>35</v>
      </c>
      <c r="B17" s="124" t="s">
        <v>113</v>
      </c>
      <c r="C17" s="125">
        <v>0</v>
      </c>
      <c r="D17" s="126">
        <v>0</v>
      </c>
      <c r="E17" s="127">
        <v>0</v>
      </c>
      <c r="F17" s="125">
        <v>0</v>
      </c>
      <c r="G17" s="125">
        <v>0</v>
      </c>
      <c r="H17" s="128"/>
      <c r="I17" s="122"/>
      <c r="J17" s="137"/>
    </row>
    <row r="18" spans="1:10" ht="15.75">
      <c r="A18" s="123" t="s">
        <v>36</v>
      </c>
      <c r="B18" s="124" t="s">
        <v>114</v>
      </c>
      <c r="C18" s="125">
        <v>0</v>
      </c>
      <c r="D18" s="126">
        <v>0</v>
      </c>
      <c r="E18" s="127">
        <v>0</v>
      </c>
      <c r="F18" s="125">
        <v>0</v>
      </c>
      <c r="G18" s="125">
        <v>0</v>
      </c>
      <c r="H18" s="128"/>
      <c r="I18" s="132"/>
      <c r="J18" s="122">
        <f>C6+C20</f>
        <v>1090</v>
      </c>
    </row>
    <row r="19" spans="1:10" ht="15.75">
      <c r="A19" s="123" t="s">
        <v>37</v>
      </c>
      <c r="B19" s="124" t="s">
        <v>115</v>
      </c>
      <c r="C19" s="125">
        <v>2</v>
      </c>
      <c r="D19" s="126">
        <v>1</v>
      </c>
      <c r="E19" s="127"/>
      <c r="F19" s="125">
        <v>4476283</v>
      </c>
      <c r="G19" s="125">
        <v>4475189</v>
      </c>
      <c r="H19" s="128">
        <v>47858</v>
      </c>
      <c r="I19" s="122"/>
      <c r="J19" s="137">
        <f>F6+F20</f>
        <v>986759913</v>
      </c>
    </row>
    <row r="20" spans="1:10" s="141" customFormat="1" ht="15.75">
      <c r="A20" s="117" t="s">
        <v>52</v>
      </c>
      <c r="B20" s="138" t="s">
        <v>116</v>
      </c>
      <c r="C20" s="119">
        <v>274</v>
      </c>
      <c r="D20" s="119">
        <v>89</v>
      </c>
      <c r="E20" s="119">
        <f>SUM(E21:E33)</f>
        <v>16</v>
      </c>
      <c r="F20" s="119">
        <v>949028287</v>
      </c>
      <c r="G20" s="119">
        <v>77359210</v>
      </c>
      <c r="H20" s="119">
        <f>SUM(H21:H33)</f>
        <v>18631971</v>
      </c>
      <c r="I20" s="139"/>
      <c r="J20" s="140">
        <f>J19-J25</f>
        <v>0</v>
      </c>
    </row>
    <row r="21" spans="1:10" ht="15.75">
      <c r="A21" s="123" t="s">
        <v>25</v>
      </c>
      <c r="B21" s="124" t="s">
        <v>103</v>
      </c>
      <c r="C21" s="125">
        <v>134</v>
      </c>
      <c r="D21" s="126">
        <v>36</v>
      </c>
      <c r="E21" s="142">
        <v>7</v>
      </c>
      <c r="F21" s="125">
        <v>52022773</v>
      </c>
      <c r="G21" s="125">
        <v>30196094</v>
      </c>
      <c r="H21" s="128">
        <v>12757243</v>
      </c>
      <c r="I21" s="122"/>
      <c r="J21" s="122"/>
    </row>
    <row r="22" spans="1:9" ht="15.75">
      <c r="A22" s="123" t="s">
        <v>26</v>
      </c>
      <c r="B22" s="131" t="s">
        <v>104</v>
      </c>
      <c r="C22" s="125">
        <v>46</v>
      </c>
      <c r="D22" s="126">
        <v>13</v>
      </c>
      <c r="E22" s="142">
        <v>4</v>
      </c>
      <c r="F22" s="125">
        <v>886438752</v>
      </c>
      <c r="G22" s="125">
        <v>43032846</v>
      </c>
      <c r="H22" s="128">
        <v>4027723</v>
      </c>
      <c r="I22" s="122"/>
    </row>
    <row r="23" spans="1:10" ht="15.75">
      <c r="A23" s="123" t="s">
        <v>27</v>
      </c>
      <c r="B23" s="131" t="s">
        <v>105</v>
      </c>
      <c r="C23" s="125">
        <v>0</v>
      </c>
      <c r="D23" s="126">
        <v>0</v>
      </c>
      <c r="E23" s="142">
        <v>0</v>
      </c>
      <c r="F23" s="125">
        <v>0</v>
      </c>
      <c r="G23" s="125">
        <v>0</v>
      </c>
      <c r="H23" s="128">
        <v>0</v>
      </c>
      <c r="J23" s="122"/>
    </row>
    <row r="24" spans="1:10" ht="15.75">
      <c r="A24" s="123" t="s">
        <v>28</v>
      </c>
      <c r="B24" s="124" t="s">
        <v>106</v>
      </c>
      <c r="C24" s="125">
        <v>0</v>
      </c>
      <c r="D24" s="126">
        <v>0</v>
      </c>
      <c r="E24" s="142">
        <v>0</v>
      </c>
      <c r="F24" s="125">
        <v>0</v>
      </c>
      <c r="G24" s="125">
        <v>0</v>
      </c>
      <c r="H24" s="128">
        <v>0</v>
      </c>
      <c r="J24" s="143">
        <v>1090</v>
      </c>
    </row>
    <row r="25" spans="1:10" ht="25.5">
      <c r="A25" s="123" t="s">
        <v>29</v>
      </c>
      <c r="B25" s="133" t="s">
        <v>107</v>
      </c>
      <c r="C25" s="125">
        <v>0</v>
      </c>
      <c r="D25" s="126">
        <v>0</v>
      </c>
      <c r="E25" s="142">
        <v>0</v>
      </c>
      <c r="F25" s="125">
        <v>0</v>
      </c>
      <c r="G25" s="125">
        <v>0</v>
      </c>
      <c r="H25" s="128">
        <v>0</v>
      </c>
      <c r="J25" s="122">
        <v>986759913</v>
      </c>
    </row>
    <row r="26" spans="1:10" ht="15.75">
      <c r="A26" s="123" t="s">
        <v>30</v>
      </c>
      <c r="B26" s="124" t="s">
        <v>108</v>
      </c>
      <c r="C26" s="125">
        <v>52</v>
      </c>
      <c r="D26" s="126">
        <v>28</v>
      </c>
      <c r="E26" s="142">
        <v>2</v>
      </c>
      <c r="F26" s="125">
        <v>7355125</v>
      </c>
      <c r="G26" s="125">
        <v>3789534</v>
      </c>
      <c r="H26" s="128">
        <f>2231428-488009</f>
        <v>1743419</v>
      </c>
      <c r="I26" s="122"/>
      <c r="J26" s="122"/>
    </row>
    <row r="27" spans="1:8" ht="15.75">
      <c r="A27" s="123" t="s">
        <v>31</v>
      </c>
      <c r="B27" s="124" t="s">
        <v>109</v>
      </c>
      <c r="C27" s="125">
        <v>1</v>
      </c>
      <c r="D27" s="126">
        <v>0</v>
      </c>
      <c r="E27" s="142"/>
      <c r="F27" s="125">
        <v>482511</v>
      </c>
      <c r="G27" s="125">
        <v>0</v>
      </c>
      <c r="H27" s="128">
        <v>0</v>
      </c>
    </row>
    <row r="28" spans="1:9" ht="15.75">
      <c r="A28" s="123" t="s">
        <v>32</v>
      </c>
      <c r="B28" s="124" t="s">
        <v>110</v>
      </c>
      <c r="C28" s="125">
        <v>39</v>
      </c>
      <c r="D28" s="126">
        <v>11</v>
      </c>
      <c r="E28" s="142">
        <v>2</v>
      </c>
      <c r="F28" s="125">
        <v>1870037</v>
      </c>
      <c r="G28" s="125">
        <v>317150</v>
      </c>
      <c r="H28" s="128">
        <v>80000</v>
      </c>
      <c r="I28" s="122"/>
    </row>
    <row r="29" spans="1:10" ht="15.75">
      <c r="A29" s="123" t="s">
        <v>33</v>
      </c>
      <c r="B29" s="124" t="s">
        <v>111</v>
      </c>
      <c r="C29" s="125">
        <v>1</v>
      </c>
      <c r="D29" s="126">
        <v>0</v>
      </c>
      <c r="E29" s="142">
        <v>0</v>
      </c>
      <c r="F29" s="125">
        <v>835503</v>
      </c>
      <c r="G29" s="125">
        <v>0</v>
      </c>
      <c r="H29" s="128">
        <v>0</v>
      </c>
      <c r="I29" s="143"/>
      <c r="J29" s="143"/>
    </row>
    <row r="30" spans="1:10" ht="15.75">
      <c r="A30" s="123" t="s">
        <v>34</v>
      </c>
      <c r="B30" s="124" t="s">
        <v>112</v>
      </c>
      <c r="C30" s="125">
        <v>0</v>
      </c>
      <c r="D30" s="126">
        <v>0</v>
      </c>
      <c r="E30" s="142">
        <v>0</v>
      </c>
      <c r="F30" s="125">
        <v>0</v>
      </c>
      <c r="G30" s="125">
        <v>0</v>
      </c>
      <c r="H30" s="128">
        <v>0</v>
      </c>
      <c r="I30" s="143"/>
      <c r="J30" s="122"/>
    </row>
    <row r="31" spans="1:10" ht="15.75">
      <c r="A31" s="123" t="s">
        <v>35</v>
      </c>
      <c r="B31" s="124" t="s">
        <v>113</v>
      </c>
      <c r="C31" s="125">
        <v>1</v>
      </c>
      <c r="D31" s="126">
        <v>1</v>
      </c>
      <c r="E31" s="142">
        <v>1</v>
      </c>
      <c r="F31" s="125">
        <v>23586</v>
      </c>
      <c r="G31" s="125">
        <v>23586</v>
      </c>
      <c r="H31" s="128">
        <v>23586</v>
      </c>
      <c r="I31" s="143"/>
      <c r="J31" s="143"/>
    </row>
    <row r="32" spans="1:10" ht="15.75">
      <c r="A32" s="123" t="s">
        <v>36</v>
      </c>
      <c r="B32" s="124" t="s">
        <v>114</v>
      </c>
      <c r="C32" s="125">
        <v>0</v>
      </c>
      <c r="D32" s="126">
        <v>0</v>
      </c>
      <c r="E32" s="142">
        <v>0</v>
      </c>
      <c r="F32" s="125">
        <v>0</v>
      </c>
      <c r="G32" s="125">
        <v>0</v>
      </c>
      <c r="H32" s="128">
        <v>0</v>
      </c>
      <c r="I32" s="143"/>
      <c r="J32" s="122"/>
    </row>
    <row r="33" spans="1:10" ht="15.75">
      <c r="A33" s="123" t="s">
        <v>37</v>
      </c>
      <c r="B33" s="124" t="s">
        <v>115</v>
      </c>
      <c r="C33" s="125">
        <v>0</v>
      </c>
      <c r="D33" s="126">
        <v>0</v>
      </c>
      <c r="E33" s="142">
        <v>0</v>
      </c>
      <c r="F33" s="125">
        <v>0</v>
      </c>
      <c r="G33" s="125">
        <v>0</v>
      </c>
      <c r="H33" s="128">
        <v>0</v>
      </c>
      <c r="I33" s="143"/>
      <c r="J33" s="122">
        <f>J30-J32</f>
        <v>0</v>
      </c>
    </row>
    <row r="34" spans="6:8" ht="15.75">
      <c r="F34" s="144"/>
      <c r="G34" s="144"/>
      <c r="H34" s="145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2022-02-07T08:02:13Z</dcterms:created>
  <dcterms:modified xsi:type="dcterms:W3CDTF">2022-03-02T08:17:32Z</dcterms:modified>
  <cp:category/>
  <cp:version/>
  <cp:contentType/>
  <cp:contentStatus/>
</cp:coreProperties>
</file>